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AimeeRoxborogh\Desktop\"/>
    </mc:Choice>
  </mc:AlternateContent>
  <xr:revisionPtr revIDLastSave="0" documentId="8_{20685982-7A40-4B2D-9222-3AD1BA1A7C5F}" xr6:coauthVersionLast="47" xr6:coauthVersionMax="47" xr10:uidLastSave="{00000000-0000-0000-0000-000000000000}"/>
  <workbookProtection workbookAlgorithmName="SHA-512" workbookHashValue="wHycu8OxQes4wLz88eKT8jlPpUMLbp+vy8fVIdnJY0jgwvNyLXkTOE/4JjkLlYgPA5wsMCzQWMQiVDesPkmKSQ==" workbookSaltValue="gFwnrSkYB4vl+BACu91IjA==" workbookSpinCount="100000" lockStructure="1"/>
  <bookViews>
    <workbookView xWindow="-110" yWindow="-110" windowWidth="19420" windowHeight="10300" tabRatio="728" firstSheet="1" activeTab="4" xr2:uid="{D8DE7515-BF5F-4321-A682-8DCAD9C5B0C2}"/>
  </bookViews>
  <sheets>
    <sheet name="Change log" sheetId="10" state="hidden" r:id="rId1"/>
    <sheet name="Introduction" sheetId="19" r:id="rId2"/>
    <sheet name="Responsible Structure" sheetId="7" r:id="rId3"/>
    <sheet name="Responsible Envelope" sheetId="25" r:id="rId4"/>
    <sheet name="Responsible Systems" sheetId="26" r:id="rId5"/>
    <sheet name="Responsible Finishes" sheetId="27" r:id="rId6"/>
    <sheet name="Data - hide" sheetId="23" state="hidden" r:id="rId7"/>
  </sheets>
  <definedNames>
    <definedName name="LIST_Initiatives">IN_TBL_LIST_Initiatives[LIST_Initiatives]</definedName>
    <definedName name="ST_CAL_BestPracticeCostEnvelope" localSheetId="3">'Responsible Envelope'!$E$9</definedName>
    <definedName name="ST_CAL_BestPracticeCostFinishes" localSheetId="5">'Responsible Finishes'!$E$9</definedName>
    <definedName name="ST_CAL_BestPracticeCostStructure">'Responsible Structure'!$E$9</definedName>
    <definedName name="ST_CAL_BestPracticeCostSystems" localSheetId="4">'Responsible Systems'!$E$9</definedName>
    <definedName name="ST_CAL_BestPracticeEnvelope" localSheetId="3">'Responsible Envelope'!$E$10</definedName>
    <definedName name="ST_CAL_BestPracticeFinishes" localSheetId="5">'Responsible Finishes'!$E$10</definedName>
    <definedName name="ST_CAL_BestPracticeStructure">'Responsible Structure'!$E$10</definedName>
    <definedName name="ST_CAL_BestPracticeSystems" localSheetId="4">'Responsible Systems'!$E$10</definedName>
    <definedName name="ST_CAL_CreditAchievementEnvelope" localSheetId="3">'Responsible Envelope'!$E$11</definedName>
    <definedName name="ST_CAL_CreditAchievementFinishes" localSheetId="5">'Responsible Finishes'!$E$11</definedName>
    <definedName name="ST_CAL_CreditAchievementStructure">'Responsible Structure'!$E$11</definedName>
    <definedName name="ST_CAL_CreditAchievementSystems" localSheetId="4">'Responsible Systems'!$E$11</definedName>
    <definedName name="ST_CAL_ExceptionalPerformanceEnvelope" localSheetId="3">'Responsible Envelope'!$E$12</definedName>
    <definedName name="ST_CAL_ExceptionalPerformanceFinishes" localSheetId="5">'Responsible Finishes'!$E$12</definedName>
    <definedName name="ST_CAL_ExceptionalPerformanceStructure">'Responsible Structure'!$E$12</definedName>
    <definedName name="ST_CAL_ExceptionalPerformanceSystems" localSheetId="4">'Responsible Systems'!$E$12</definedName>
    <definedName name="ST_CAL_GoodPracticeCostEnvelope" localSheetId="3">'Responsible Envelope'!$E$7</definedName>
    <definedName name="ST_CAL_GoodPracticeCostFinishes" localSheetId="5">'Responsible Finishes'!$E$7</definedName>
    <definedName name="ST_CAL_GoodPracticeCostStructure">'Responsible Structure'!$E$7</definedName>
    <definedName name="ST_CAL_GoodPracticeCostSystems" localSheetId="4">'Responsible Systems'!$E$7</definedName>
    <definedName name="ST_CAL_GoodPracticeEnvelope" localSheetId="3">'Responsible Envelope'!$E$8</definedName>
    <definedName name="ST_CAL_GoodPracticeFinishes" localSheetId="5">'Responsible Finishes'!$E$8</definedName>
    <definedName name="ST_CAL_GoodPracticeStructure">'Responsible Structure'!$E$8</definedName>
    <definedName name="ST_CAL_GoodPracticeSystems" localSheetId="4">'Responsible Systems'!$E$8</definedName>
    <definedName name="ST_IN_CostEnvelope" localSheetId="3">'Responsible Envelope'!$E$3</definedName>
    <definedName name="ST_IN_CostFinishes" localSheetId="5">'Responsible Finishes'!$E$3</definedName>
    <definedName name="ST_IN_CostStructural">'Responsible Structure'!$E$3</definedName>
    <definedName name="ST_IN_CostSystems" localSheetId="4">'Responsible Systems'!$E$3</definedName>
    <definedName name="ST_IN_SEL_LabourIncludedEnvelope" localSheetId="3">'Responsible Envelope'!$E$4</definedName>
    <definedName name="ST_IN_SEL_LabourIncludedFinishes" localSheetId="5">'Responsible Finishes'!$E$4</definedName>
    <definedName name="ST_IN_SEL_LabourIncludedStructure">'Responsible Structure'!$E$4</definedName>
    <definedName name="ST_IN_SEL_LabourIncludedSystems" localSheetId="4">'Responsible Systems'!$E$4</definedName>
    <definedName name="ST_REF_CABenchmarkEnvelope" localSheetId="3">'Responsible Envelope'!$O$6</definedName>
    <definedName name="ST_REF_CABenchmarkFinishes" localSheetId="5">'Responsible Finishes'!$O$6</definedName>
    <definedName name="ST_REF_CABenchmarkStructure">'Responsible Structure'!$O$6</definedName>
    <definedName name="ST_REF_CABenchmarkSystems" localSheetId="4">'Responsible Systems'!$O$6</definedName>
    <definedName name="ST_REF_CAPointsEnvelope" localSheetId="3">'Responsible Envelope'!$P$6</definedName>
    <definedName name="ST_REF_CAPointsFinishes" localSheetId="5">'Responsible Finishes'!$P$6</definedName>
    <definedName name="ST_REF_CAPointsStructure">'Responsible Structure'!$P$6</definedName>
    <definedName name="ST_REF_CAPointsSystems" localSheetId="4">'Responsible Systems'!$P$6</definedName>
    <definedName name="ST_REF_EPBenchmark_AEnvelope" localSheetId="3">'Responsible Envelope'!$O$8</definedName>
    <definedName name="ST_REF_EPBenchmark_AFinishes" localSheetId="5">'Responsible Finishes'!$O$7</definedName>
    <definedName name="ST_REF_EPBenchmark_AStructure">'Responsible Structure'!$O$9</definedName>
    <definedName name="ST_REF_EPBenchmark_ASystems" localSheetId="4">'Responsible Systems'!$O$7</definedName>
    <definedName name="ST_REF_EPBenchmark_BEnvelope" localSheetId="3">'Responsible Envelope'!$O$10</definedName>
    <definedName name="ST_REF_EPBenchmark_BFinishes" localSheetId="5">'Responsible Finishes'!$O$8</definedName>
    <definedName name="ST_REF_EPBenchmark_BStructure">'Responsible Structure'!$O$10</definedName>
    <definedName name="ST_REF_EPBenchmark_BSystems" localSheetId="4">'Responsible Systems'!$O$8</definedName>
    <definedName name="ST_REF_EPPoints_AEnvelope" localSheetId="3">'Responsible Envelope'!$P$8</definedName>
    <definedName name="ST_REF_EPPoints_AFinishes" localSheetId="5">'Responsible Finishes'!$P$7</definedName>
    <definedName name="ST_REF_EPPoints_AStructure">'Responsible Structure'!$P$9</definedName>
    <definedName name="ST_REF_EPPoints_ASystems" localSheetId="4">'Responsible Systems'!$P$7</definedName>
    <definedName name="ST_REF_EPPoints_BEnvelope">'Responsible Envelope'!$P$10</definedName>
    <definedName name="ST_REF_EPPoints_BFinishes" localSheetId="5">'Responsible Finishes'!$P$8</definedName>
    <definedName name="ST_REF_EPPoints_BStructure">'Responsible Structure'!$P$10</definedName>
    <definedName name="ST_REF_EPPoints_BSystems" localSheetId="4">'Responsible Systems'!$P$8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3" i="25" l="1"/>
  <c r="L24" i="25"/>
  <c r="L25" i="25"/>
  <c r="L26" i="25"/>
  <c r="L27" i="25"/>
  <c r="L28" i="25"/>
  <c r="L29" i="25"/>
  <c r="L30" i="25"/>
  <c r="L22" i="27"/>
  <c r="L23" i="27"/>
  <c r="L24" i="27"/>
  <c r="L25" i="27"/>
  <c r="L26" i="27"/>
  <c r="L27" i="27"/>
  <c r="L28" i="27"/>
  <c r="L29" i="27"/>
  <c r="L30" i="27"/>
  <c r="L31" i="27"/>
  <c r="L32" i="27"/>
  <c r="L23" i="26"/>
  <c r="L24" i="26"/>
  <c r="L25" i="26"/>
  <c r="L26" i="26"/>
  <c r="L27" i="26"/>
  <c r="L28" i="26"/>
  <c r="L29" i="26"/>
  <c r="L30" i="26"/>
  <c r="E10" i="27"/>
  <c r="E8" i="27"/>
  <c r="E11" i="27" s="1"/>
  <c r="E12" i="27" s="1"/>
  <c r="E10" i="26"/>
  <c r="E8" i="26"/>
  <c r="E11" i="26" s="1"/>
  <c r="E12" i="25"/>
  <c r="E11" i="25"/>
  <c r="E10" i="25"/>
  <c r="E8" i="25"/>
  <c r="L21" i="7" l="1"/>
  <c r="L22" i="7"/>
  <c r="L23" i="7"/>
  <c r="L24" i="7"/>
  <c r="L25" i="7"/>
  <c r="L18" i="7"/>
  <c r="L19" i="7"/>
  <c r="L20" i="7"/>
  <c r="L26" i="7"/>
  <c r="L27" i="7"/>
  <c r="L28" i="7"/>
  <c r="L29" i="7"/>
  <c r="L30" i="7"/>
  <c r="L31" i="7"/>
  <c r="L32" i="7"/>
  <c r="L22" i="25"/>
  <c r="L31" i="25"/>
  <c r="L32" i="25"/>
  <c r="L33" i="25"/>
  <c r="L34" i="25"/>
  <c r="L35" i="25"/>
  <c r="L19" i="26"/>
  <c r="L20" i="26"/>
  <c r="L21" i="26"/>
  <c r="L22" i="26"/>
  <c r="L31" i="26"/>
  <c r="L32" i="26"/>
  <c r="L33" i="26"/>
  <c r="L20" i="27"/>
  <c r="L21" i="27"/>
  <c r="L33" i="27"/>
  <c r="L34" i="27"/>
  <c r="L35" i="27"/>
  <c r="L17" i="26"/>
  <c r="L18" i="26"/>
  <c r="L34" i="26"/>
  <c r="L35" i="26"/>
  <c r="L36" i="26"/>
  <c r="L37" i="26"/>
  <c r="L38" i="26"/>
  <c r="L39" i="26"/>
  <c r="L40" i="26"/>
  <c r="L41" i="26"/>
  <c r="L42" i="26"/>
  <c r="L43" i="26"/>
  <c r="L17" i="27"/>
  <c r="L18" i="27"/>
  <c r="L19" i="27"/>
  <c r="L36" i="27"/>
  <c r="L37" i="27"/>
  <c r="L38" i="27"/>
  <c r="L39" i="27"/>
  <c r="L40" i="27"/>
  <c r="L41" i="27"/>
  <c r="L42" i="27"/>
  <c r="L43" i="27"/>
  <c r="L44" i="27"/>
  <c r="C146" i="23"/>
  <c r="C147" i="23"/>
  <c r="C148" i="23"/>
  <c r="C149" i="23"/>
  <c r="C152" i="23"/>
  <c r="C150" i="23"/>
  <c r="C151" i="23"/>
  <c r="D25" i="19"/>
  <c r="D24" i="19"/>
  <c r="D23" i="19"/>
  <c r="D22" i="19"/>
  <c r="B25" i="19"/>
  <c r="B24" i="19"/>
  <c r="B23" i="19"/>
  <c r="B22" i="19"/>
  <c r="L17" i="7"/>
  <c r="L33" i="7"/>
  <c r="L34" i="7"/>
  <c r="L35" i="7"/>
  <c r="L36" i="7"/>
  <c r="L37" i="7"/>
  <c r="L38" i="7"/>
  <c r="L39" i="7"/>
  <c r="L40" i="7"/>
  <c r="L41" i="7"/>
  <c r="L42" i="7"/>
  <c r="L43" i="7"/>
  <c r="L17" i="25"/>
  <c r="L18" i="25"/>
  <c r="L19" i="25"/>
  <c r="L20" i="25"/>
  <c r="L21" i="25"/>
  <c r="L36" i="25"/>
  <c r="L37" i="25"/>
  <c r="L38" i="25"/>
  <c r="L39" i="25"/>
  <c r="L40" i="25"/>
  <c r="L41" i="25"/>
  <c r="L42" i="25"/>
  <c r="E9" i="26" l="1" a="1"/>
  <c r="E9" i="26" s="1"/>
  <c r="Q7" i="26" s="1"/>
  <c r="E9" i="25" a="1"/>
  <c r="E9" i="25" s="1"/>
  <c r="E7" i="27" a="1"/>
  <c r="E7" i="27" s="1"/>
  <c r="E7" i="25" a="1"/>
  <c r="E7" i="25" s="1"/>
  <c r="C23" i="19" s="1"/>
  <c r="E7" i="26" a="1"/>
  <c r="E7" i="26" s="1"/>
  <c r="Q8" i="26" s="1"/>
  <c r="E9" i="27" a="1"/>
  <c r="E9" i="27" s="1"/>
  <c r="Q7" i="27" s="1"/>
  <c r="E7" i="7" a="1"/>
  <c r="E7" i="7" s="1"/>
  <c r="E8" i="7" s="1"/>
  <c r="E11" i="7" s="1"/>
  <c r="E12" i="7" s="1"/>
  <c r="E9" i="7" a="1"/>
  <c r="E9" i="7" s="1"/>
  <c r="E10" i="7" s="1"/>
  <c r="E12" i="26" l="1"/>
  <c r="Q9" i="25"/>
  <c r="Q11" i="25"/>
  <c r="Q10" i="25"/>
  <c r="Q8" i="25"/>
  <c r="E23" i="19" s="1"/>
  <c r="R10" i="7"/>
  <c r="R12" i="7"/>
  <c r="R11" i="7"/>
  <c r="R9" i="7"/>
  <c r="C22" i="19"/>
  <c r="C24" i="19" l="1"/>
  <c r="E24" i="19"/>
  <c r="Q8" i="27"/>
  <c r="E22" i="19"/>
  <c r="C25" i="19" l="1"/>
  <c r="E25" i="19"/>
  <c r="B27" i="1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<sst xmlns="http://schemas.openxmlformats.org/spreadsheetml/2006/main" count="374" uniqueCount="212">
  <si>
    <t>Credit Achievement</t>
  </si>
  <si>
    <t>Exceptional Performance</t>
  </si>
  <si>
    <t>Results</t>
  </si>
  <si>
    <t>Products</t>
  </si>
  <si>
    <t>Performance level</t>
  </si>
  <si>
    <t>Benchmark</t>
  </si>
  <si>
    <t>Credit criteria</t>
  </si>
  <si>
    <t>Points</t>
  </si>
  <si>
    <t>Exceptional Performance A</t>
  </si>
  <si>
    <t>Exceptional Performance B</t>
  </si>
  <si>
    <t>Responsible Structure</t>
  </si>
  <si>
    <t>Total cost of all structural components</t>
  </si>
  <si>
    <t>Revisions</t>
  </si>
  <si>
    <t>Revision</t>
  </si>
  <si>
    <t>Date</t>
  </si>
  <si>
    <t>Reason for new revision</t>
  </si>
  <si>
    <t>Sent to</t>
  </si>
  <si>
    <t>Change log</t>
  </si>
  <si>
    <t>Sheets</t>
  </si>
  <si>
    <t>Range</t>
  </si>
  <si>
    <t>New value</t>
  </si>
  <si>
    <t>Old value</t>
  </si>
  <si>
    <t>Summary of change</t>
  </si>
  <si>
    <t>Author</t>
  </si>
  <si>
    <t>Reviewer</t>
  </si>
  <si>
    <t>Approver</t>
  </si>
  <si>
    <t>Data type</t>
  </si>
  <si>
    <t>Display name</t>
  </si>
  <si>
    <t>Tier</t>
  </si>
  <si>
    <t>GreenRate Level A</t>
  </si>
  <si>
    <t>Reused products or building components</t>
  </si>
  <si>
    <t>Responsible Envelope</t>
  </si>
  <si>
    <t>Minimum tier</t>
  </si>
  <si>
    <t>Calculated costs include labour</t>
  </si>
  <si>
    <t>Good practice</t>
  </si>
  <si>
    <t>Best practice</t>
  </si>
  <si>
    <t>Requirement</t>
  </si>
  <si>
    <t>Total cost of good practice products</t>
  </si>
  <si>
    <t>Good practice products (%)</t>
  </si>
  <si>
    <t>Total cost of best practice products</t>
  </si>
  <si>
    <t>Best practice products (%)</t>
  </si>
  <si>
    <t>Total cost of all building envelope components</t>
  </si>
  <si>
    <t>Introduction</t>
  </si>
  <si>
    <t>List</t>
  </si>
  <si>
    <t>Cost</t>
  </si>
  <si>
    <t>Total costs</t>
  </si>
  <si>
    <t>Product use</t>
  </si>
  <si>
    <t xml:space="preserve">Product name </t>
  </si>
  <si>
    <t>Manufacturer</t>
  </si>
  <si>
    <t>Recognised initiative 1</t>
  </si>
  <si>
    <t>Recognised initiative 2</t>
  </si>
  <si>
    <t>Recognised initiative 3</t>
  </si>
  <si>
    <t>Recognised initiative 4</t>
  </si>
  <si>
    <t>Recognised initiative 5</t>
  </si>
  <si>
    <t>RPV</t>
  </si>
  <si>
    <t>Practice level</t>
  </si>
  <si>
    <t>RPV --&gt; Practice level table</t>
  </si>
  <si>
    <t>Adhesives, Fillers and Sealants (AFS v4.0ii-2014)</t>
  </si>
  <si>
    <t>Adhesives, Fillers and Sealants (AFSv4.0i-2014)</t>
  </si>
  <si>
    <t>AS/NZS 1254:2010, PVC-U pipes and fittings for stormwater and surface water applications</t>
  </si>
  <si>
    <t>AS/NZS 1260:2017, PVC-U pipes and fittings for drain, waste and vent applications</t>
  </si>
  <si>
    <t>AS/NZS 1477:2017, PVC pipes and fittings for pressure applications</t>
  </si>
  <si>
    <t>AS/NZS 2047:2014, Windows and external glazed doors in buildings</t>
  </si>
  <si>
    <t>AS/NZS 2053.2 Conduit and fittings for electrical installations</t>
  </si>
  <si>
    <t>AS/NZS 4296:2015, Cable trunking systems</t>
  </si>
  <si>
    <t>AS/NZS 4441:2017, Oriented PVC (PVC-O) pipes for pressure applications</t>
  </si>
  <si>
    <t>AS/NZS 4765:2017, Modified PVC (PVC-M) pipes for pressure applications</t>
  </si>
  <si>
    <t>AS/NZS 61386.21:2015, PVC Conduits for Electrical cable</t>
  </si>
  <si>
    <t>AS/NZS 61386.22:2015 Conduit systems for cable management</t>
  </si>
  <si>
    <t>AS/NZS 61386.23:2015 Conduit systems for cable management</t>
  </si>
  <si>
    <t>AS-NZS 4708:2021 and 4707:2021</t>
  </si>
  <si>
    <t>BEP PVC Version 1.0</t>
  </si>
  <si>
    <t>BEP PVC Version 2.0</t>
  </si>
  <si>
    <t>BES-6001</t>
  </si>
  <si>
    <t>Best Environmental Practice PVC</t>
  </si>
  <si>
    <t>Building Insulants (EC 25-17)</t>
  </si>
  <si>
    <t>Building Insulation Materials (BIMv2.0i-2018)</t>
  </si>
  <si>
    <t>CARES SCS Scheme v9</t>
  </si>
  <si>
    <t>Carpets (Cv3.0-2021)</t>
  </si>
  <si>
    <t>Carpets (GECA 50-2011 v2)</t>
  </si>
  <si>
    <t>Carpets (GECA 50-2011 v2i)</t>
  </si>
  <si>
    <t>Carpets and Rugs (EC 63-22)</t>
  </si>
  <si>
    <t>Cement, Concrete &amp; Concrete Products (CCCPv1.0i-2017)</t>
  </si>
  <si>
    <t>Cement, Concrete &amp; Concrete Products (CCCPv1.0iii-2017)</t>
  </si>
  <si>
    <t>Chain of Custody Standard Version 2</t>
  </si>
  <si>
    <t>Climate Active Standard for Products &amp; Services</t>
  </si>
  <si>
    <t>Cradle to Cradle Certified v3.1 - Basic</t>
  </si>
  <si>
    <t>Cradle to Cradle Certified v3.1 - Bronze</t>
  </si>
  <si>
    <t>Cradle to Cradle Certified v3.1 - Gold</t>
  </si>
  <si>
    <t>Cradle to Cradle Certified v3.1 - Platinum</t>
  </si>
  <si>
    <t>Cradle to Cradle Certified v3.1 - Silver</t>
  </si>
  <si>
    <t>Cradle to Cradle Certified v4.0 - Bronze</t>
  </si>
  <si>
    <t>Cradle to Cradle Certified v4.0 - Gold</t>
  </si>
  <si>
    <t>Cradle to Cradle Certified v4.0 - Platinum</t>
  </si>
  <si>
    <t>Cradle to Cradle Certified v4.0 - Silver</t>
  </si>
  <si>
    <t>Declare 2.0 - Declared</t>
  </si>
  <si>
    <t>Declare 2.0 - Red List Approved</t>
  </si>
  <si>
    <t>Declare 2.0 - Red List Free</t>
  </si>
  <si>
    <t>DE-UZ 132: Low-Emission Thermal Insulation Material and Suspended Ceilings</t>
  </si>
  <si>
    <t>ECS Acoustic Standard v1 - Level 1</t>
  </si>
  <si>
    <t>ECS Acoustic Standard v1 - Level 2</t>
  </si>
  <si>
    <t>ECS Acoustic Standard v1 - Level 2+</t>
  </si>
  <si>
    <t>ECS Adhesive Standard v1 - Level 1</t>
  </si>
  <si>
    <t>ECS Adhesive Standard v1 - Level 2</t>
  </si>
  <si>
    <t>ECS Artificial Turf Standard v1 - Level 1</t>
  </si>
  <si>
    <t>ECS Artificial Turf Standard v1 - Level 2</t>
  </si>
  <si>
    <t>ECS Artificial Turf Standard v1 - Level 2+</t>
  </si>
  <si>
    <t>ECS Carpet Standard v2.2 - Level 1</t>
  </si>
  <si>
    <t>ECS Carpet Standard v2.2 - Level 2</t>
  </si>
  <si>
    <t>ECS Carpet Standard v2.2 - Level 3</t>
  </si>
  <si>
    <t>ECS Carpet Standard v2.2 - Level 4</t>
  </si>
  <si>
    <t>ECS Carpet Standard v2.2 - Level 4+ (Core + Carbon Neutral + EPD)</t>
  </si>
  <si>
    <t>ECS Carpet Standard v2.2 - Level 4+ (Core + Carbon Neutral)</t>
  </si>
  <si>
    <t>ECS Carpet Standard v2.2 - Level 4+ (Core + No Chemicals of Concern + EPD + Carbon Neutral)</t>
  </si>
  <si>
    <t>ECS Carpet Standard v2.2 - Level 4+ (Core + No Chemicals of Concern + EPD)</t>
  </si>
  <si>
    <t>ECS Carpet Standard v2.2 - Level 4+ (Core)</t>
  </si>
  <si>
    <t>ECS Resilient Standard v1 - Level 1</t>
  </si>
  <si>
    <t>ECS Resilient Standard v1 - Level 2</t>
  </si>
  <si>
    <t>ECS Resilient Standard v1 - Level 2+</t>
  </si>
  <si>
    <t>ECS Underlay Standard v1 - Level 1</t>
  </si>
  <si>
    <t>ECS Underlay Standard v1 - Level 2</t>
  </si>
  <si>
    <t>ECS Underlay Standard v1 - Level 2+</t>
  </si>
  <si>
    <t>EPD Australasia – Industry-average EPD</t>
  </si>
  <si>
    <t>EPD Australasia – Product-specific EPD</t>
  </si>
  <si>
    <t>Floor Coverings (FC v3.0-2021)</t>
  </si>
  <si>
    <t>Floor Coverings (GECA 25-2011 v2.0i)</t>
  </si>
  <si>
    <t>FSC-STD-AUS-01-2018</t>
  </si>
  <si>
    <t>Furniture &amp; Fittings (Level B) - FFv3.0-2017</t>
  </si>
  <si>
    <t>Furniture &amp; Fittings (Level B) - FFv3.1-2017</t>
  </si>
  <si>
    <t>Furniture &amp; Fittings (Level B) - FFv3.1i-2017</t>
  </si>
  <si>
    <t>Furniture, Fittings &amp; Floorings (EC 32-17)</t>
  </si>
  <si>
    <t>Furniture, Fittings and Mattresses (Level A) – FFM v3.1 (2017)</t>
  </si>
  <si>
    <t>Furniture, Fittings, Foam &amp; Mattresses (Level A) - FFFMv3.0 (2017)</t>
  </si>
  <si>
    <t>Furniture, Fittings, Foam &amp; Mattresses (Level A) - FFFMv3.1i (2017)</t>
  </si>
  <si>
    <t>GEV-Classification Criteria for Products for Parquet, Mineral Floors and Resilient Floor Coverings</t>
  </si>
  <si>
    <t>Global GreenTag EPD</t>
  </si>
  <si>
    <t>GreenRate Level B</t>
  </si>
  <si>
    <t>GreenRate Level C</t>
  </si>
  <si>
    <t>Hard Surfacing (HSv2.0i-2019)</t>
  </si>
  <si>
    <t>Industry-Wide EPD EN15804 or ISO14025</t>
  </si>
  <si>
    <t>ISO 14001:2016</t>
  </si>
  <si>
    <t>ISO 17889-1:2021</t>
  </si>
  <si>
    <t>LCARate Bronze</t>
  </si>
  <si>
    <t>LCARate Gold</t>
  </si>
  <si>
    <t>LCARate Platinum</t>
  </si>
  <si>
    <t>LCARate Silver</t>
  </si>
  <si>
    <t>Living Product Challenge 2.0 - Full Certification</t>
  </si>
  <si>
    <t>Living Product Challenge 2.0 - Imperative Certification</t>
  </si>
  <si>
    <t>Living Product Challenge 2.0 - Petal Certification</t>
  </si>
  <si>
    <t>Material Health Certificate v3.1 - Basic</t>
  </si>
  <si>
    <t>Material Health Certificate v3.1 - Bronze</t>
  </si>
  <si>
    <t>Material Health Certificate v3.1 - Gold</t>
  </si>
  <si>
    <t>Material Health Certificate v3.1 - Platinum</t>
  </si>
  <si>
    <t>Material Health Certificate v3.1 - Silver</t>
  </si>
  <si>
    <t>Material Health Certificate v4.0 - Bronze</t>
  </si>
  <si>
    <t>Material Health Certificate v4.0 - Gold</t>
  </si>
  <si>
    <t>Material Health Certificate v4.0 - Platinum</t>
  </si>
  <si>
    <t>Material Health Certificate v4.0 - Silver</t>
  </si>
  <si>
    <t>Paints (EC 07-18)</t>
  </si>
  <si>
    <t>Paints and Coatings (PC v2.3-2012)</t>
  </si>
  <si>
    <t>Paints and Coatings (PC v2.3i-2012)</t>
  </si>
  <si>
    <t>Panel Board (GECA 04-2011 v2i)</t>
  </si>
  <si>
    <t>Panel Boards (PB v3.0-2021)</t>
  </si>
  <si>
    <t>PAS 2060:2014</t>
  </si>
  <si>
    <t>Performance Standard Version 3</t>
  </si>
  <si>
    <t>Pre-painted and resin-coated metal products (EC 57-23)</t>
  </si>
  <si>
    <t>Pre-painted and resin-coated steel products (EC 57-16)</t>
  </si>
  <si>
    <t>Product Health Declaration (PHD) with HealthRATE - BronzeHEALTH</t>
  </si>
  <si>
    <t>Product Health Declaration (PHD) with HealthRATE - GoldHEALTH</t>
  </si>
  <si>
    <t>Product Health Declaration (PHD) with HealthRATE - PlatinumHEALTH</t>
  </si>
  <si>
    <t>Product Health Declaration (PHD) with HealthRATE - SilverHEALTH</t>
  </si>
  <si>
    <t>Product-Specific EPD EN15804 or ISO14025</t>
  </si>
  <si>
    <t>Recycled Products (RPv1.0i-2015)</t>
  </si>
  <si>
    <t>Recycled Products (RPv1.0ii-2015)</t>
  </si>
  <si>
    <t>Science Based Targets Initiative (SBTI) Corporate Net-Zero Standard v1 - Committed</t>
  </si>
  <si>
    <t>Science Based Targets Initiative (SBTI) Corporate Net-Zero Standard v1 - Targets Set</t>
  </si>
  <si>
    <t>Steel and Steel Products (SSP v1.0i-2019)</t>
  </si>
  <si>
    <t>Steel Sustainability Australia (SSA) Certification Program v1.0 - Level 1</t>
  </si>
  <si>
    <t>Steel Sustainability Australia (SSA) Certification Program v1.0 - Level 2A</t>
  </si>
  <si>
    <t>Steel Sustainability Australia (SSA) Certification Program v1.0 - Level 2B</t>
  </si>
  <si>
    <t>Steel Sustainability Australia (SSA) Certification Program v1.0 - Level 3</t>
  </si>
  <si>
    <t>Steel Sustainability Australia (SSA) Certification Program v1.1 - Level 1</t>
  </si>
  <si>
    <t>Steel Sustainability Australia (SSA) Certification Program v1.1 - Level 2A</t>
  </si>
  <si>
    <t>Steel Sustainability Australia (SSA) Certification Program v1.1 - Level 2B</t>
  </si>
  <si>
    <t>Steel Sustainability Australia (SSA) Certification Program v1.1 - Level 3</t>
  </si>
  <si>
    <t>Steel Standard v1.1</t>
  </si>
  <si>
    <t>Steel Standard v2</t>
  </si>
  <si>
    <t>Sustainable Products and Services (SPSv2.0i-2020)</t>
  </si>
  <si>
    <t>TM65 Embodied Carbon in Building Services</t>
  </si>
  <si>
    <t>UL Greenguard Certification Program for Chemical Emissions for Building Materials, Finishes and Furnishings</t>
  </si>
  <si>
    <t>x</t>
  </si>
  <si>
    <t>Responsible Systems</t>
  </si>
  <si>
    <t>Total cost of all active building systems</t>
  </si>
  <si>
    <t>Data</t>
  </si>
  <si>
    <t>Recognised Initiatives</t>
  </si>
  <si>
    <t>LIST_Initiatives</t>
  </si>
  <si>
    <t>NZGBC</t>
  </si>
  <si>
    <t>This calculator is used for the Responsible Products credits (Responsible Structure, Responsible Envelope, Responsible Systems, and Responsible Finishes). It enables project teams to calculate the percentage of products in the building that are considered best practice or good practice products.</t>
  </si>
  <si>
    <t>Calculator developed for GSBv1</t>
  </si>
  <si>
    <t>X</t>
  </si>
  <si>
    <t>XX/XX/XXXX</t>
  </si>
  <si>
    <t>achieved</t>
  </si>
  <si>
    <t>Points Summary</t>
  </si>
  <si>
    <t>Points Targeted</t>
  </si>
  <si>
    <t>Responsible Finishes</t>
  </si>
  <si>
    <r>
      <rPr>
        <sz val="10"/>
        <rFont val="Arial"/>
        <family val="2"/>
        <scheme val="minor"/>
      </rPr>
      <t xml:space="preserve">Guidance and methodology for these credits can be found in the Green Star Buildings v1 submission guidelines, and the </t>
    </r>
    <r>
      <rPr>
        <u/>
        <sz val="10"/>
        <color theme="10"/>
        <rFont val="Arial"/>
        <family val="2"/>
        <scheme val="minor"/>
      </rPr>
      <t>Responsible Products Program</t>
    </r>
    <r>
      <rPr>
        <sz val="10"/>
        <rFont val="Arial"/>
        <family val="2"/>
        <scheme val="minor"/>
      </rPr>
      <t xml:space="preserve"> page on the GBCA website. This calculator is intended to be used with the Responsible Products Score Checker which can be used to understand the Responsible Product Value (RPV) of a product. </t>
    </r>
  </si>
  <si>
    <t>Points Available</t>
  </si>
  <si>
    <t xml:space="preserve">The Initiatives for a given product are to be entered into the scorechecker to determine the Responsible Product Value. Note that this is a not a simple summation of the RPV given to individual initiatives. The RPV is to be enterered into this spreadsheet. </t>
  </si>
  <si>
    <t>Total Points Targeted</t>
  </si>
  <si>
    <t>Initiatives</t>
  </si>
  <si>
    <t xml:space="preserve">This spreadsheet includes a list of innitiatives which were recognized at time of publication. Over time additional initiatives may be approved and added by the GBCA. If an initiative is part of the online score checker but not part of the list in this spreadsheet, it can be manually added into the fields below. It will then appear as part of the drop lists on the credit tabs. </t>
  </si>
  <si>
    <t>Updates by NZGBC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</si>
</sst>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 #,##0.00_-;_-* &quot;-&quot;??_-;_-@_-"/>
    <numFmt numFmtId="165" formatCode="&quot;$&quot;#,##0"/>
    <numFmt numFmtId="166" formatCode="&quot;$&quot;#,##0.00"/>
    <numFmt numFmtId="167" formatCode="0.0%"/>
    <numFmt numFmtId="168" formatCode="0.000%"/>
    <numFmt numFmtId="169" formatCode="_-* #,##0_-;\-* #,##0_-;_-* &quot;-&quot;??_-;_-@_-"/>
  </numFmts>
  <fonts count="24" x14ac:knownFonts="1">
    <font>
      <sz val="10"/>
      <color theme="1"/>
      <name val="Arial"/>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scheme val="minor"/>
    </font>
    <font>
      <sz val="8"/>
      <name val="Arial"/>
      <family val="2"/>
      <scheme val="minor"/>
    </font>
    <font>
      <b/>
      <sz val="10"/>
      <color theme="1"/>
      <name val="Arial"/>
      <family val="2"/>
    </font>
    <font>
      <sz val="10"/>
      <name val="Arial"/>
      <family val="2"/>
    </font>
    <font>
      <sz val="11"/>
      <color theme="1"/>
      <name val="Arial"/>
      <family val="2"/>
    </font>
    <font>
      <sz val="20"/>
      <color theme="6"/>
      <name val="Arial"/>
      <family val="2"/>
      <scheme val="minor"/>
    </font>
    <font>
      <b/>
      <sz val="14"/>
      <color theme="5"/>
      <name val="Arial"/>
      <family val="2"/>
      <scheme val="minor"/>
    </font>
    <font>
      <b/>
      <sz val="12"/>
      <color theme="8"/>
      <name val="Arial"/>
      <family val="2"/>
      <scheme val="minor"/>
    </font>
    <font>
      <sz val="10"/>
      <color theme="1"/>
      <name val="Arial"/>
      <family val="2"/>
      <scheme val="minor"/>
    </font>
    <font>
      <b/>
      <sz val="10"/>
      <color theme="1"/>
      <name val="Arial"/>
      <family val="2"/>
      <scheme val="minor"/>
    </font>
    <font>
      <b/>
      <sz val="10"/>
      <color theme="8"/>
      <name val="Arial"/>
      <family val="2"/>
      <scheme val="minor"/>
    </font>
    <font>
      <sz val="10"/>
      <name val="Arial"/>
      <family val="2"/>
      <scheme val="minor"/>
    </font>
    <font>
      <b/>
      <sz val="10"/>
      <color rgb="FF005687"/>
      <name val="Arial"/>
      <family val="2"/>
    </font>
    <font>
      <u/>
      <sz val="10"/>
      <color theme="10"/>
      <name val="Arial"/>
      <family val="2"/>
      <scheme val="minor"/>
    </font>
    <font>
      <sz val="10"/>
      <color theme="1"/>
      <name val="Arial"/>
      <family val="2"/>
    </font>
  </fonts>
  <fills count="6">
    <fill>
      <patternFill patternType="none"/>
    </fill>
    <fill>
      <patternFill patternType="gray125"/>
    </fill>
    <fill>
      <patternFill patternType="solid">
        <fgColor rgb="FFEFEFEF"/>
        <bgColor indexed="64"/>
      </patternFill>
    </fill>
    <fill>
      <patternFill patternType="solid">
        <fgColor theme="4" tint="0.79998168889431442"/>
        <bgColor theme="4" tint="0.79998168889431442"/>
      </patternFill>
    </fill>
    <fill>
      <patternFill patternType="solid">
        <fgColor rgb="FFDCE6F1"/>
        <bgColor indexed="64"/>
      </patternFill>
    </fill>
    <fill>
      <patternFill patternType="solid">
        <fgColor theme="0"/>
        <bgColor indexed="64"/>
      </patternFill>
    </fill>
  </fills>
  <borders count="24">
    <border>
      <left/>
      <right/>
      <top/>
      <bottom/>
      <diagonal/>
    </border>
    <border>
      <left/>
      <right/>
      <top style="thin">
        <color auto="1"/>
      </top>
      <bottom style="thin">
        <color auto="1"/>
      </bottom>
      <diagonal/>
    </border>
    <border>
      <left/>
      <right style="thick">
        <color theme="0"/>
      </right>
      <top/>
      <bottom style="thick">
        <color theme="4"/>
      </bottom>
      <diagonal/>
    </border>
    <border>
      <left style="thick">
        <color theme="0"/>
      </left>
      <right style="thick">
        <color theme="0"/>
      </right>
      <top/>
      <bottom style="thick">
        <color theme="4"/>
      </bottom>
      <diagonal/>
    </border>
    <border>
      <left style="thick">
        <color theme="0"/>
      </left>
      <right/>
      <top/>
      <bottom style="thick">
        <color theme="4"/>
      </bottom>
      <diagonal/>
    </border>
    <border>
      <left/>
      <right style="thick">
        <color rgb="FFFFFFFF"/>
      </right>
      <top/>
      <bottom style="thick">
        <color rgb="FFC4D600"/>
      </bottom>
      <diagonal/>
    </border>
    <border>
      <left style="thick">
        <color rgb="FFFFFFFF"/>
      </left>
      <right style="thick">
        <color rgb="FFFFFFFF"/>
      </right>
      <top/>
      <bottom style="thick">
        <color rgb="FFC4D600"/>
      </bottom>
      <diagonal/>
    </border>
    <border>
      <left style="thick">
        <color rgb="FFFFFFFF"/>
      </left>
      <right/>
      <top/>
      <bottom style="thick">
        <color rgb="FFC4D600"/>
      </bottom>
      <diagonal/>
    </border>
    <border>
      <left/>
      <right style="thick">
        <color rgb="FFFFFFFF"/>
      </right>
      <top style="thin">
        <color auto="1"/>
      </top>
      <bottom style="thin">
        <color auto="1"/>
      </bottom>
      <diagonal/>
    </border>
    <border>
      <left style="thick">
        <color rgb="FFFFFFFF"/>
      </left>
      <right style="thick">
        <color rgb="FFFFFFFF"/>
      </right>
      <top style="thin">
        <color auto="1"/>
      </top>
      <bottom style="thin">
        <color auto="1"/>
      </bottom>
      <diagonal/>
    </border>
    <border>
      <left style="thick">
        <color rgb="FFFFFFFF"/>
      </left>
      <right/>
      <top style="thin">
        <color auto="1"/>
      </top>
      <bottom style="thin">
        <color auto="1"/>
      </bottom>
      <diagonal/>
    </border>
    <border>
      <left/>
      <right style="thick">
        <color theme="0"/>
      </right>
      <top style="thin">
        <color auto="1"/>
      </top>
      <bottom/>
      <diagonal/>
    </border>
    <border>
      <left style="thick">
        <color theme="0"/>
      </left>
      <right style="thick">
        <color theme="0"/>
      </right>
      <top style="thin">
        <color auto="1"/>
      </top>
      <bottom/>
      <diagonal/>
    </border>
    <border>
      <left style="thick">
        <color theme="0"/>
      </left>
      <right/>
      <top style="thin">
        <color auto="1"/>
      </top>
      <bottom/>
      <diagonal/>
    </border>
    <border>
      <left style="thin">
        <color theme="1"/>
      </left>
      <right/>
      <top style="thin">
        <color theme="1"/>
      </top>
      <bottom/>
      <diagonal/>
    </border>
    <border>
      <left style="thin">
        <color theme="1"/>
      </left>
      <right/>
      <top style="thin">
        <color theme="1"/>
      </top>
      <bottom style="thin">
        <color theme="1"/>
      </bottom>
      <diagonal/>
    </border>
    <border>
      <left/>
      <right/>
      <top style="thin">
        <color theme="1"/>
      </top>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ck">
        <color rgb="FFFFFFFF"/>
      </right>
      <top style="thin">
        <color auto="1"/>
      </top>
      <bottom/>
      <diagonal/>
    </border>
    <border>
      <left style="thick">
        <color rgb="FFFFFFFF"/>
      </left>
      <right style="thick">
        <color rgb="FFFFFFFF"/>
      </right>
      <top style="thin">
        <color auto="1"/>
      </top>
      <bottom/>
      <diagonal/>
    </border>
    <border>
      <left style="thick">
        <color rgb="FFFFFFFF"/>
      </left>
      <right/>
      <top style="thin">
        <color auto="1"/>
      </top>
      <bottom/>
      <diagonal/>
    </border>
  </borders>
  <cellStyleXfs count="9">
    <xf numFmtId="0" fontId="0" fillId="0" borderId="0" applyNumberFormat="0">
      <alignment vertical="center"/>
    </xf>
    <xf numFmtId="9" fontId="9" fillId="0" borderId="0" applyFont="0" applyFill="0" applyBorder="0" applyAlignment="0" applyProtection="0"/>
    <xf numFmtId="0" fontId="14" fillId="0" borderId="0">
      <alignment vertical="center"/>
    </xf>
    <xf numFmtId="0" fontId="15" fillId="0" borderId="0">
      <alignment vertical="center"/>
    </xf>
    <xf numFmtId="0" fontId="16" fillId="0" borderId="0">
      <alignment vertical="center"/>
    </xf>
    <xf numFmtId="0" fontId="17" fillId="2" borderId="1" applyNumberFormat="0">
      <alignment vertical="center"/>
    </xf>
    <xf numFmtId="0" fontId="17" fillId="0" borderId="1" applyNumberFormat="0">
      <alignment horizontal="center" vertical="center"/>
      <protection locked="0"/>
    </xf>
    <xf numFmtId="0" fontId="22" fillId="0" borderId="0" applyNumberFormat="0" applyFill="0" applyBorder="0" applyAlignment="0" applyProtection="0">
      <alignment vertical="center"/>
    </xf>
    <xf numFmtId="164" fontId="17" fillId="0" borderId="0" applyFont="0" applyFill="0" applyBorder="0" applyAlignment="0" applyProtection="0"/>
  </cellStyleXfs>
  <cellXfs count="106">
    <xf numFmtId="0" fontId="0" fillId="0" borderId="0" xfId="0">
      <alignment vertical="center"/>
    </xf>
    <xf numFmtId="0" fontId="8" fillId="0" borderId="0" xfId="0" applyFont="1">
      <alignment vertical="center"/>
    </xf>
    <xf numFmtId="0" fontId="11" fillId="0" borderId="0" xfId="0" applyFont="1">
      <alignment vertical="center"/>
    </xf>
    <xf numFmtId="0" fontId="8" fillId="0" borderId="0" xfId="0" quotePrefix="1" applyFont="1">
      <alignmen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15" fillId="0" borderId="0" xfId="3">
      <alignment vertical="center"/>
    </xf>
    <xf numFmtId="0" fontId="17" fillId="2" borderId="1" xfId="5">
      <alignment vertical="center"/>
    </xf>
    <xf numFmtId="0" fontId="17" fillId="0" borderId="1" xfId="6">
      <alignment horizontal="center" vertical="center"/>
      <protection locked="0"/>
    </xf>
    <xf numFmtId="165" fontId="17" fillId="2" borderId="1" xfId="5" applyNumberFormat="1" applyAlignment="1">
      <alignment horizontal="center" vertical="center"/>
    </xf>
    <xf numFmtId="0" fontId="18" fillId="2" borderId="1" xfId="5" applyFont="1" applyAlignment="1">
      <alignment horizontal="center" vertical="center"/>
    </xf>
    <xf numFmtId="165" fontId="17" fillId="0" borderId="1" xfId="6" applyNumberFormat="1">
      <alignment horizontal="center" vertical="center"/>
      <protection locked="0"/>
    </xf>
    <xf numFmtId="0" fontId="7" fillId="0" borderId="0" xfId="0"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0" fontId="14" fillId="0" borderId="0" xfId="2">
      <alignment vertical="center"/>
    </xf>
    <xf numFmtId="0" fontId="0" fillId="2" borderId="0" xfId="0" applyFill="1" applyAlignment="1">
      <alignment horizontal="center" vertical="center"/>
    </xf>
    <xf numFmtId="0" fontId="18" fillId="0" borderId="0" xfId="0" applyFont="1">
      <alignment vertical="center"/>
    </xf>
    <xf numFmtId="0" fontId="0" fillId="0" borderId="0" xfId="0" applyAlignment="1">
      <alignment horizontal="center" vertical="center"/>
    </xf>
    <xf numFmtId="0" fontId="0" fillId="0" borderId="0" xfId="0" applyAlignment="1">
      <alignment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6" xfId="0" applyFont="1" applyBorder="1">
      <alignment vertical="center"/>
    </xf>
    <xf numFmtId="0" fontId="21" fillId="0" borderId="7" xfId="0" applyFont="1" applyBorder="1">
      <alignment vertical="center"/>
    </xf>
    <xf numFmtId="0" fontId="12" fillId="0" borderId="8" xfId="0" applyFont="1" applyBorder="1" applyAlignment="1">
      <alignment horizontal="center" vertical="center"/>
    </xf>
    <xf numFmtId="14" fontId="12" fillId="0" borderId="9" xfId="0" applyNumberFormat="1" applyFont="1" applyBorder="1" applyAlignment="1">
      <alignment horizontal="center" vertical="center"/>
    </xf>
    <xf numFmtId="0" fontId="12" fillId="0" borderId="9" xfId="0" applyFont="1" applyBorder="1" applyAlignment="1">
      <alignment vertical="center" wrapText="1"/>
    </xf>
    <xf numFmtId="0" fontId="12" fillId="0" borderId="10" xfId="0" applyFont="1" applyBorder="1">
      <alignmen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3" xfId="0" applyFont="1" applyBorder="1">
      <alignment vertical="center"/>
    </xf>
    <xf numFmtId="0" fontId="19" fillId="0" borderId="4" xfId="0" applyFont="1" applyBorder="1">
      <alignment vertical="center"/>
    </xf>
    <xf numFmtId="0" fontId="20" fillId="0" borderId="11" xfId="0" applyFont="1" applyBorder="1" applyAlignment="1">
      <alignment horizontal="center" vertical="center" wrapText="1"/>
    </xf>
    <xf numFmtId="14" fontId="20" fillId="0" borderId="12" xfId="0" applyNumberFormat="1" applyFont="1" applyBorder="1" applyAlignment="1">
      <alignment horizontal="center" vertical="center" wrapText="1"/>
    </xf>
    <xf numFmtId="0" fontId="20" fillId="0" borderId="12" xfId="0" applyFont="1" applyBorder="1" applyAlignment="1">
      <alignment vertical="center" wrapText="1"/>
    </xf>
    <xf numFmtId="0" fontId="20" fillId="0" borderId="13" xfId="0" applyFont="1" applyBorder="1" applyAlignment="1">
      <alignment vertical="center" wrapText="1"/>
    </xf>
    <xf numFmtId="0" fontId="5"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1" fillId="0" borderId="0" xfId="0" applyFont="1">
      <alignment vertical="center"/>
    </xf>
    <xf numFmtId="0" fontId="8" fillId="2" borderId="1" xfId="0" applyFont="1" applyFill="1" applyBorder="1" applyAlignment="1">
      <alignment horizontal="center" vertical="center"/>
    </xf>
    <xf numFmtId="0" fontId="8" fillId="2" borderId="1" xfId="0" applyFont="1" applyFill="1" applyBorder="1">
      <alignment vertical="center"/>
    </xf>
    <xf numFmtId="0" fontId="0" fillId="2" borderId="1" xfId="0" applyFill="1" applyBorder="1">
      <alignment vertical="center"/>
    </xf>
    <xf numFmtId="0" fontId="18" fillId="2" borderId="1" xfId="5" applyFont="1">
      <alignment vertical="center"/>
    </xf>
    <xf numFmtId="0" fontId="1"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9" fontId="7" fillId="0" borderId="0" xfId="0" applyNumberFormat="1" applyFont="1" applyAlignment="1">
      <alignment horizontal="center" vertical="center"/>
    </xf>
    <xf numFmtId="9" fontId="17" fillId="0" borderId="0" xfId="0" applyNumberFormat="1" applyFont="1" applyAlignment="1">
      <alignment horizontal="center" vertical="center"/>
    </xf>
    <xf numFmtId="49" fontId="0" fillId="0" borderId="0" xfId="0" applyNumberFormat="1" applyAlignment="1"/>
    <xf numFmtId="49" fontId="0" fillId="3" borderId="0" xfId="0" applyNumberFormat="1" applyFill="1" applyAlignment="1"/>
    <xf numFmtId="167" fontId="17" fillId="2" borderId="1" xfId="5" applyNumberFormat="1" applyAlignment="1">
      <alignment horizontal="center" vertical="center"/>
    </xf>
    <xf numFmtId="167" fontId="17" fillId="2" borderId="1" xfId="1" applyNumberFormat="1" applyFont="1" applyFill="1" applyBorder="1" applyAlignment="1">
      <alignment horizontal="center" vertical="center"/>
    </xf>
    <xf numFmtId="167" fontId="0" fillId="2" borderId="1" xfId="5" applyNumberFormat="1" applyFont="1" applyAlignment="1">
      <alignment horizontal="center" vertical="center"/>
    </xf>
    <xf numFmtId="0" fontId="12" fillId="0" borderId="0" xfId="0" applyFont="1" applyAlignment="1">
      <alignment horizontal="center" vertical="center"/>
    </xf>
    <xf numFmtId="14" fontId="12" fillId="0" borderId="0" xfId="0" applyNumberFormat="1" applyFont="1" applyAlignment="1">
      <alignment horizontal="center" vertical="center"/>
    </xf>
    <xf numFmtId="0" fontId="12" fillId="0" borderId="0" xfId="0" applyFont="1" applyAlignment="1">
      <alignment vertical="center" wrapText="1"/>
    </xf>
    <xf numFmtId="0" fontId="12" fillId="0" borderId="0" xfId="0" applyFont="1">
      <alignment vertical="center"/>
    </xf>
    <xf numFmtId="0" fontId="23" fillId="0" borderId="0" xfId="0" applyFont="1">
      <alignment vertical="center"/>
    </xf>
    <xf numFmtId="9" fontId="8" fillId="0" borderId="0" xfId="0" applyNumberFormat="1" applyFont="1" applyAlignment="1">
      <alignment horizontal="center" vertical="center"/>
    </xf>
    <xf numFmtId="168" fontId="0" fillId="0" borderId="0" xfId="1" applyNumberFormat="1" applyFont="1" applyBorder="1" applyAlignment="1" applyProtection="1">
      <alignment vertical="center"/>
    </xf>
    <xf numFmtId="168" fontId="0" fillId="0" borderId="0" xfId="1" applyNumberFormat="1" applyFont="1" applyFill="1" applyBorder="1" applyAlignment="1" applyProtection="1">
      <alignment vertical="center"/>
    </xf>
    <xf numFmtId="168" fontId="0" fillId="0" borderId="0" xfId="0" applyNumberFormat="1">
      <alignment vertical="center"/>
    </xf>
    <xf numFmtId="168" fontId="0" fillId="0" borderId="0" xfId="1" applyNumberFormat="1" applyFont="1" applyBorder="1" applyAlignment="1">
      <alignment vertical="center"/>
    </xf>
    <xf numFmtId="9" fontId="0" fillId="0" borderId="0" xfId="1" applyFont="1" applyBorder="1" applyAlignment="1" applyProtection="1">
      <alignment vertical="center"/>
    </xf>
    <xf numFmtId="9" fontId="0" fillId="0" borderId="0" xfId="0" applyNumberFormat="1">
      <alignment vertical="center"/>
    </xf>
    <xf numFmtId="169" fontId="0" fillId="0" borderId="0" xfId="8" applyNumberFormat="1" applyFont="1" applyFill="1" applyBorder="1" applyAlignment="1" applyProtection="1">
      <alignment vertical="center"/>
    </xf>
    <xf numFmtId="169" fontId="8" fillId="0" borderId="0" xfId="8" applyNumberFormat="1" applyFont="1" applyBorder="1" applyAlignment="1">
      <alignment vertical="center"/>
    </xf>
    <xf numFmtId="169" fontId="0" fillId="0" borderId="0" xfId="8" applyNumberFormat="1" applyFont="1" applyBorder="1" applyAlignment="1">
      <alignment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16" xfId="0" applyBorder="1" applyAlignment="1">
      <alignment horizontal="center" vertical="center"/>
    </xf>
    <xf numFmtId="9" fontId="1" fillId="0" borderId="17" xfId="0" applyNumberFormat="1" applyFont="1" applyBorder="1" applyAlignment="1">
      <alignment horizontal="center" vertical="center"/>
    </xf>
    <xf numFmtId="0" fontId="1" fillId="0" borderId="18"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2" fillId="0" borderId="21" xfId="0" applyFont="1" applyBorder="1" applyAlignment="1">
      <alignment horizontal="center" vertical="center"/>
    </xf>
    <xf numFmtId="14" fontId="12" fillId="0" borderId="22" xfId="0" applyNumberFormat="1" applyFont="1" applyBorder="1" applyAlignment="1">
      <alignment horizontal="center" vertical="center"/>
    </xf>
    <xf numFmtId="0" fontId="12" fillId="0" borderId="22" xfId="0" applyFont="1" applyBorder="1" applyAlignment="1">
      <alignment vertical="center" wrapText="1"/>
    </xf>
    <xf numFmtId="0" fontId="12" fillId="0" borderId="23" xfId="0" applyFont="1" applyBorder="1">
      <alignment vertical="center"/>
    </xf>
    <xf numFmtId="0" fontId="1" fillId="2" borderId="0" xfId="0" applyNumberFormat="1" applyFont="1" applyFill="1" applyAlignment="1">
      <alignment horizontal="center" vertical="center"/>
    </xf>
    <xf numFmtId="0" fontId="0" fillId="0" borderId="0" xfId="0" applyAlignment="1">
      <alignment horizontal="left" vertical="top" wrapText="1"/>
    </xf>
    <xf numFmtId="0" fontId="0" fillId="0" borderId="0" xfId="0" applyAlignment="1">
      <alignment vertical="center" wrapText="1"/>
    </xf>
    <xf numFmtId="0" fontId="0" fillId="0" borderId="0" xfId="0" applyAlignment="1"/>
    <xf numFmtId="0" fontId="0" fillId="2" borderId="0" xfId="0" applyFill="1">
      <alignment vertical="center"/>
    </xf>
    <xf numFmtId="0" fontId="0" fillId="2" borderId="19" xfId="0" applyFill="1" applyBorder="1" applyAlignment="1">
      <alignment horizontal="center" vertical="center"/>
    </xf>
    <xf numFmtId="0" fontId="0" fillId="2" borderId="19" xfId="0" applyFill="1" applyBorder="1">
      <alignment vertical="center"/>
    </xf>
    <xf numFmtId="0" fontId="0" fillId="2" borderId="1" xfId="0" applyFill="1" applyBorder="1" applyAlignment="1">
      <alignment horizontal="center" vertical="center"/>
    </xf>
    <xf numFmtId="0" fontId="18" fillId="2" borderId="1" xfId="0" applyFont="1" applyFill="1" applyBorder="1" applyAlignment="1">
      <alignment horizontal="center" vertical="center"/>
    </xf>
    <xf numFmtId="0" fontId="18" fillId="2" borderId="19" xfId="0" applyFont="1" applyFill="1" applyBorder="1" applyAlignment="1">
      <alignment horizontal="center" vertical="center"/>
    </xf>
    <xf numFmtId="0" fontId="1" fillId="0" borderId="0" xfId="0" applyNumberFormat="1" applyFont="1" applyAlignment="1" applyProtection="1">
      <alignment horizontal="left" vertical="center"/>
      <protection locked="0"/>
    </xf>
    <xf numFmtId="0" fontId="23" fillId="0" borderId="0" xfId="0" applyFont="1" applyAlignment="1" applyProtection="1">
      <alignment horizontal="left" vertical="center"/>
      <protection locked="0"/>
    </xf>
    <xf numFmtId="166" fontId="8" fillId="0" borderId="0" xfId="0" applyNumberFormat="1" applyFont="1" applyAlignment="1" applyProtection="1">
      <alignment horizontal="center" vertical="center"/>
      <protection locked="0"/>
    </xf>
    <xf numFmtId="49" fontId="23" fillId="0" borderId="0" xfId="0" applyNumberFormat="1" applyFont="1" applyAlignment="1" applyProtection="1">
      <alignment horizontal="center" vertical="center" wrapText="1"/>
      <protection locked="0"/>
    </xf>
    <xf numFmtId="166"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center" vertical="center" wrapText="1"/>
      <protection locked="0"/>
    </xf>
    <xf numFmtId="0" fontId="1" fillId="0" borderId="0" xfId="0" applyFont="1" applyAlignment="1" applyProtection="1">
      <alignment horizontal="left" vertical="center"/>
      <protection locked="0"/>
    </xf>
    <xf numFmtId="166" fontId="3" fillId="0" borderId="0" xfId="0" applyNumberFormat="1" applyFont="1" applyAlignment="1" applyProtection="1">
      <alignment horizontal="center" vertical="center"/>
      <protection locked="0"/>
    </xf>
    <xf numFmtId="0" fontId="0" fillId="5" borderId="0" xfId="0" applyNumberFormat="1" applyFill="1" applyAlignment="1" applyProtection="1">
      <alignment horizontal="center" vertical="center"/>
      <protection locked="0"/>
    </xf>
    <xf numFmtId="0" fontId="17" fillId="5" borderId="1" xfId="5" applyNumberFormat="1" applyFill="1" applyAlignment="1" applyProtection="1">
      <alignment horizontal="center" vertical="center"/>
      <protection locked="0"/>
    </xf>
    <xf numFmtId="49" fontId="8"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0" fontId="0" fillId="4" borderId="20" xfId="0" applyFill="1" applyBorder="1" applyAlignment="1" applyProtection="1">
      <alignment horizontal="center" vertical="top" wrapText="1"/>
      <protection locked="0"/>
    </xf>
    <xf numFmtId="0" fontId="0" fillId="0" borderId="0" xfId="0" applyAlignment="1">
      <alignment horizontal="left" vertical="top" wrapText="1"/>
    </xf>
    <xf numFmtId="0" fontId="22" fillId="0" borderId="0" xfId="7" applyAlignment="1" applyProtection="1">
      <alignment horizontal="left" vertical="top" wrapText="1"/>
    </xf>
    <xf numFmtId="0" fontId="0" fillId="2" borderId="19" xfId="0" applyFill="1" applyBorder="1" applyAlignment="1">
      <alignment horizontal="center" vertical="center"/>
    </xf>
  </cellXfs>
  <cellStyles count="9">
    <cellStyle name="Comma" xfId="8" builtinId="3"/>
    <cellStyle name="Fixed text" xfId="5" xr:uid="{48D83A11-CA64-4672-92E8-3787A1CE07D9}"/>
    <cellStyle name="H1 GBCA" xfId="2" xr:uid="{14E92627-1191-4AFE-B18C-4DA552BC4DCD}"/>
    <cellStyle name="H2 GBCA" xfId="3" xr:uid="{4B6100A0-90F9-4FAA-B7EC-E34EC30647C9}"/>
    <cellStyle name="H3 GBCA" xfId="4" xr:uid="{FC2B536A-0466-425D-B027-18FEF42AAE4C}"/>
    <cellStyle name="Hyperlink" xfId="7" builtinId="8"/>
    <cellStyle name="Normal" xfId="0" builtinId="0" customBuiltin="1"/>
    <cellStyle name="Percent" xfId="1" builtinId="5"/>
    <cellStyle name="User inputs" xfId="6" xr:uid="{71486173-47F7-4186-9B73-85C72359150B}"/>
  </cellStyles>
  <dxfs count="109">
    <dxf>
      <font>
        <b val="0"/>
        <i val="0"/>
        <strike val="0"/>
        <condense val="0"/>
        <extend val="0"/>
        <outline val="0"/>
        <shadow val="0"/>
        <u val="none"/>
        <vertAlign val="baseline"/>
        <sz val="10"/>
        <color theme="1"/>
        <name val="Arial"/>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bottom" textRotation="0" wrapText="0" indent="0" justifyLastLine="0" shrinkToFit="0" readingOrder="0"/>
    </dxf>
    <dxf>
      <font>
        <strike val="0"/>
        <outline val="0"/>
        <shadow val="0"/>
        <u val="none"/>
        <vertAlign val="baseline"/>
        <sz val="10"/>
        <name val="Arial"/>
        <family val="2"/>
        <scheme val="minor"/>
      </font>
    </dxf>
    <dxf>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numFmt numFmtId="0" formatCode="General"/>
      <fill>
        <patternFill patternType="solid">
          <fgColor indexed="64"/>
          <bgColor rgb="FFEFEFEF"/>
        </patternFill>
      </fill>
      <alignment horizontal="center" vertical="center" textRotation="0" wrapText="0" indent="0" justifyLastLine="0" shrinkToFit="0" readingOrder="0"/>
    </dxf>
    <dxf>
      <numFmt numFmtId="0" formatCode="General"/>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6" formatCode="&quot;$&quot;#,##0.00"/>
      <alignment horizontal="center" vertical="center" textRotation="0" wrapText="0" indent="0" justifyLastLine="0" shrinkToFit="0" readingOrder="0"/>
      <protection locked="0" hidden="0"/>
    </dxf>
    <dxf>
      <font>
        <strike val="0"/>
        <outline val="0"/>
        <shadow val="0"/>
        <u val="none"/>
        <vertAlign val="baseline"/>
        <sz val="10"/>
        <name val="Arial"/>
        <family val="2"/>
        <scheme val="none"/>
      </font>
      <numFmt numFmtId="0" formatCode="General"/>
      <alignment horizontal="left" vertical="center" textRotation="0" wrapText="0" indent="0" justifyLastLine="0" shrinkToFit="0" readingOrder="0"/>
      <protection locked="0" hidden="0"/>
    </dxf>
    <dxf>
      <font>
        <strike val="0"/>
        <outline val="0"/>
        <shadow val="0"/>
        <u val="none"/>
        <vertAlign val="baseline"/>
        <sz val="10"/>
        <name val="Arial"/>
        <family val="2"/>
        <scheme val="none"/>
      </font>
      <numFmt numFmtId="0" formatCode="General"/>
      <alignment horizontal="left" vertical="center" textRotation="0" wrapText="0" indent="0" justifyLastLine="0" shrinkToFit="0" readingOrder="0"/>
      <protection locked="0" hidden="0"/>
    </dxf>
    <dxf>
      <font>
        <strike val="0"/>
        <outline val="0"/>
        <shadow val="0"/>
        <u val="none"/>
        <vertAlign val="baseline"/>
        <sz val="10"/>
        <name val="Arial"/>
        <family val="2"/>
        <scheme val="none"/>
      </font>
      <numFmt numFmtId="0" formatCode="General"/>
      <alignment horizontal="left" vertical="center" textRotation="0" wrapText="0" indent="0" justifyLastLine="0" shrinkToFit="0" readingOrder="0"/>
      <protection locked="0" hidden="0"/>
    </dxf>
    <dxf>
      <font>
        <strike val="0"/>
        <outline val="0"/>
        <shadow val="0"/>
        <u val="none"/>
        <vertAlign val="baseline"/>
        <sz val="10"/>
        <name val="Arial"/>
        <family val="2"/>
        <scheme val="none"/>
      </font>
      <alignment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numFmt numFmtId="0" formatCode="General"/>
      <fill>
        <patternFill patternType="solid">
          <fgColor indexed="64"/>
          <bgColor rgb="FFEFEFEF"/>
        </patternFill>
      </fill>
      <alignment horizontal="center" vertical="center" textRotation="0" wrapText="0" indent="0" justifyLastLine="0" shrinkToFit="0" readingOrder="0"/>
    </dxf>
    <dxf>
      <numFmt numFmtId="0" formatCode="General"/>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6" formatCode="&quot;$&quot;#,##0.00"/>
      <alignment horizontal="center" vertical="center" textRotation="0" wrapText="0" indent="0" justifyLastLine="0" shrinkToFit="0" readingOrder="0"/>
      <protection locked="0" hidden="0"/>
    </dxf>
    <dxf>
      <font>
        <strike val="0"/>
        <outline val="0"/>
        <shadow val="0"/>
        <u val="none"/>
        <vertAlign val="baseline"/>
        <sz val="10"/>
        <name val="Arial"/>
        <family val="2"/>
        <scheme val="none"/>
      </font>
      <numFmt numFmtId="0" formatCode="General"/>
      <alignment horizontal="left" vertical="center" textRotation="0" wrapText="0" indent="0" justifyLastLine="0" shrinkToFit="0" readingOrder="0"/>
      <protection locked="0" hidden="0"/>
    </dxf>
    <dxf>
      <font>
        <strike val="0"/>
        <outline val="0"/>
        <shadow val="0"/>
        <u val="none"/>
        <vertAlign val="baseline"/>
        <sz val="10"/>
        <name val="Arial"/>
        <family val="2"/>
        <scheme val="none"/>
      </font>
      <numFmt numFmtId="0" formatCode="General"/>
      <alignment horizontal="left" vertical="center" textRotation="0" wrapText="0" indent="0" justifyLastLine="0" shrinkToFit="0" readingOrder="0"/>
      <protection locked="0" hidden="0"/>
    </dxf>
    <dxf>
      <font>
        <strike val="0"/>
        <outline val="0"/>
        <shadow val="0"/>
        <u val="none"/>
        <vertAlign val="baseline"/>
        <sz val="10"/>
        <name val="Arial"/>
        <family val="2"/>
        <scheme val="none"/>
      </font>
      <numFmt numFmtId="0" formatCode="General"/>
      <alignment horizontal="left" vertical="center" textRotation="0" wrapText="0" indent="0" justifyLastLine="0" shrinkToFit="0" readingOrder="0"/>
      <protection locked="0" hidden="0"/>
    </dxf>
    <dxf>
      <font>
        <strike val="0"/>
        <outline val="0"/>
        <shadow val="0"/>
        <u val="none"/>
        <vertAlign val="baseline"/>
        <sz val="10"/>
        <name val="Arial"/>
        <family val="2"/>
        <scheme val="none"/>
      </font>
      <alignment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numFmt numFmtId="0" formatCode="General"/>
      <fill>
        <patternFill patternType="solid">
          <fgColor indexed="64"/>
          <bgColor rgb="FFEFEFEF"/>
        </patternFill>
      </fill>
      <alignment horizontal="center" vertical="center" textRotation="0" wrapText="0" indent="0" justifyLastLine="0" shrinkToFit="0" readingOrder="0"/>
    </dxf>
    <dxf>
      <numFmt numFmtId="0" formatCode="General"/>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6" formatCode="&quot;$&quot;#,##0.00"/>
      <alignment horizontal="center" vertical="center" textRotation="0" wrapText="0" indent="0" justifyLastLine="0" shrinkToFit="0" readingOrder="0"/>
      <protection locked="0" hidden="0"/>
    </dxf>
    <dxf>
      <font>
        <strike val="0"/>
        <outline val="0"/>
        <shadow val="0"/>
        <u val="none"/>
        <vertAlign val="baseline"/>
        <sz val="10"/>
        <name val="Arial"/>
        <family val="2"/>
        <scheme val="none"/>
      </font>
      <numFmt numFmtId="0" formatCode="General"/>
      <alignment horizontal="left" vertical="center" textRotation="0" wrapText="0" indent="0" justifyLastLine="0" shrinkToFit="0" readingOrder="0"/>
      <protection locked="0" hidden="0"/>
    </dxf>
    <dxf>
      <font>
        <strike val="0"/>
        <outline val="0"/>
        <shadow val="0"/>
        <u val="none"/>
        <vertAlign val="baseline"/>
        <sz val="10"/>
        <name val="Arial"/>
        <family val="2"/>
        <scheme val="none"/>
      </font>
      <numFmt numFmtId="0" formatCode="General"/>
      <alignment horizontal="left" vertical="center" textRotation="0" wrapText="0" indent="0" justifyLastLine="0" shrinkToFit="0" readingOrder="0"/>
      <protection locked="0" hidden="0"/>
    </dxf>
    <dxf>
      <font>
        <strike val="0"/>
        <outline val="0"/>
        <shadow val="0"/>
        <u val="none"/>
        <vertAlign val="baseline"/>
        <sz val="10"/>
        <name val="Arial"/>
        <family val="2"/>
        <scheme val="none"/>
      </font>
      <numFmt numFmtId="0" formatCode="General"/>
      <alignment horizontal="left" vertical="center" textRotation="0" wrapText="0" indent="0" justifyLastLine="0" shrinkToFit="0" readingOrder="0"/>
      <protection locked="0" hidden="0"/>
    </dxf>
    <dxf>
      <font>
        <strike val="0"/>
        <outline val="0"/>
        <shadow val="0"/>
        <u val="none"/>
        <vertAlign val="baseline"/>
        <sz val="10"/>
        <name val="Arial"/>
        <family val="2"/>
        <scheme val="none"/>
      </font>
      <alignment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name val="Arial"/>
        <family val="2"/>
        <scheme val="none"/>
      </font>
      <numFmt numFmtId="0" formatCode="General"/>
      <fill>
        <patternFill patternType="solid">
          <fgColor indexed="64"/>
          <bgColor rgb="FFEFEFEF"/>
        </patternFill>
      </fill>
      <alignment horizontal="center" vertical="center" textRotation="0" wrapText="0" indent="0" justifyLastLine="0" shrinkToFit="0" readingOrder="0"/>
    </dxf>
    <dxf>
      <numFmt numFmtId="0" formatCode="General"/>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6" formatCode="&quot;$&quot;#,##0.00"/>
      <alignment horizontal="center" vertical="center" textRotation="0" wrapText="0" indent="0" justifyLastLine="0" shrinkToFit="0" readingOrder="0"/>
      <protection locked="0" hidden="0"/>
    </dxf>
    <dxf>
      <font>
        <strike val="0"/>
        <outline val="0"/>
        <shadow val="0"/>
        <u val="none"/>
        <vertAlign val="baseline"/>
        <sz val="10"/>
        <name val="Arial"/>
        <family val="2"/>
        <scheme val="none"/>
      </font>
      <numFmt numFmtId="0" formatCode="General"/>
      <alignment horizontal="left" vertical="center" textRotation="0" wrapText="0" indent="0" justifyLastLine="0" shrinkToFit="0" readingOrder="0"/>
      <protection locked="0" hidden="0"/>
    </dxf>
    <dxf>
      <font>
        <strike val="0"/>
        <outline val="0"/>
        <shadow val="0"/>
        <u val="none"/>
        <vertAlign val="baseline"/>
        <sz val="10"/>
        <name val="Arial"/>
        <family val="2"/>
        <scheme val="none"/>
      </font>
      <numFmt numFmtId="0" formatCode="General"/>
      <alignment horizontal="left" vertical="center" textRotation="0" wrapText="0" indent="0" justifyLastLine="0" shrinkToFit="0" readingOrder="0"/>
      <protection locked="0" hidden="0"/>
    </dxf>
    <dxf>
      <font>
        <strike val="0"/>
        <outline val="0"/>
        <shadow val="0"/>
        <u val="none"/>
        <vertAlign val="baseline"/>
        <sz val="10"/>
        <name val="Arial"/>
        <family val="2"/>
        <scheme val="none"/>
      </font>
      <numFmt numFmtId="0" formatCode="General"/>
      <alignment horizontal="left" vertical="center" textRotation="0" wrapText="0" indent="0" justifyLastLine="0" shrinkToFit="0" readingOrder="0"/>
      <protection locked="0" hidden="0"/>
    </dxf>
    <dxf>
      <font>
        <strike val="0"/>
        <outline val="0"/>
        <shadow val="0"/>
        <u val="none"/>
        <vertAlign val="baseline"/>
        <sz val="10"/>
        <name val="Arial"/>
        <family val="2"/>
        <scheme val="none"/>
      </font>
      <alignment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minor"/>
      </font>
      <alignment horizontal="general" vertical="center" textRotation="0" wrapText="1" indent="0" justifyLastLine="0" shrinkToFit="0" readingOrder="0"/>
      <border diagonalUp="0" diagonalDown="0" outline="0">
        <left style="thick">
          <color theme="0"/>
        </left>
        <right/>
        <top style="thin">
          <color auto="1"/>
        </top>
        <bottom/>
      </border>
    </dxf>
    <dxf>
      <font>
        <b val="0"/>
        <i val="0"/>
        <strike val="0"/>
        <condense val="0"/>
        <extend val="0"/>
        <outline val="0"/>
        <shadow val="0"/>
        <u val="none"/>
        <vertAlign val="baseline"/>
        <sz val="10"/>
        <color auto="1"/>
        <name val="Arial"/>
        <family val="2"/>
        <scheme val="minor"/>
      </font>
      <alignment horizontal="general" vertical="center" textRotation="0" wrapText="1" indent="0" justifyLastLine="0" shrinkToFit="0" readingOrder="0"/>
      <border diagonalUp="0" diagonalDown="0" outline="0">
        <left style="thick">
          <color theme="0"/>
        </left>
        <right style="thick">
          <color theme="0"/>
        </right>
        <top style="thin">
          <color auto="1"/>
        </top>
        <bottom/>
      </border>
    </dxf>
    <dxf>
      <font>
        <b val="0"/>
        <i val="0"/>
        <strike val="0"/>
        <condense val="0"/>
        <extend val="0"/>
        <outline val="0"/>
        <shadow val="0"/>
        <u val="none"/>
        <vertAlign val="baseline"/>
        <sz val="10"/>
        <color auto="1"/>
        <name val="Arial"/>
        <family val="2"/>
        <scheme val="minor"/>
      </font>
      <alignment horizontal="general" vertical="center" textRotation="0" wrapText="1" indent="0" justifyLastLine="0" shrinkToFit="0" readingOrder="0"/>
      <border diagonalUp="0" diagonalDown="0" outline="0">
        <left style="thick">
          <color theme="0"/>
        </left>
        <right style="thick">
          <color theme="0"/>
        </right>
        <top style="thin">
          <color auto="1"/>
        </top>
        <bottom/>
      </border>
    </dxf>
    <dxf>
      <font>
        <b val="0"/>
        <i val="0"/>
        <strike val="0"/>
        <condense val="0"/>
        <extend val="0"/>
        <outline val="0"/>
        <shadow val="0"/>
        <u val="none"/>
        <vertAlign val="baseline"/>
        <sz val="10"/>
        <color auto="1"/>
        <name val="Arial"/>
        <family val="2"/>
        <scheme val="minor"/>
      </font>
      <alignment horizontal="general" vertical="center" textRotation="0" wrapText="1" indent="0" justifyLastLine="0" shrinkToFit="0" readingOrder="0"/>
      <border diagonalUp="0" diagonalDown="0" outline="0">
        <left style="thick">
          <color theme="0"/>
        </left>
        <right style="thick">
          <color theme="0"/>
        </right>
        <top style="thin">
          <color auto="1"/>
        </top>
        <bottom/>
      </border>
    </dxf>
    <dxf>
      <font>
        <b val="0"/>
        <i val="0"/>
        <strike val="0"/>
        <condense val="0"/>
        <extend val="0"/>
        <outline val="0"/>
        <shadow val="0"/>
        <u val="none"/>
        <vertAlign val="baseline"/>
        <sz val="10"/>
        <color auto="1"/>
        <name val="Arial"/>
        <family val="2"/>
        <scheme val="minor"/>
      </font>
      <alignment horizontal="general" vertical="center" textRotation="0" wrapText="1" indent="0" justifyLastLine="0" shrinkToFit="0" readingOrder="0"/>
      <border diagonalUp="0" diagonalDown="0" outline="0">
        <left style="thick">
          <color theme="0"/>
        </left>
        <right style="thick">
          <color theme="0"/>
        </right>
        <top style="thin">
          <color auto="1"/>
        </top>
        <bottom/>
      </border>
    </dxf>
    <dxf>
      <font>
        <b val="0"/>
        <i val="0"/>
        <strike val="0"/>
        <condense val="0"/>
        <extend val="0"/>
        <outline val="0"/>
        <shadow val="0"/>
        <u val="none"/>
        <vertAlign val="baseline"/>
        <sz val="10"/>
        <color auto="1"/>
        <name val="Arial"/>
        <family val="2"/>
        <scheme val="minor"/>
      </font>
      <alignment horizontal="general" vertical="center" textRotation="0" wrapText="1" indent="0" justifyLastLine="0" shrinkToFit="0" readingOrder="0"/>
      <border diagonalUp="0" diagonalDown="0" outline="0">
        <left style="thick">
          <color theme="0"/>
        </left>
        <right style="thick">
          <color theme="0"/>
        </right>
        <top style="thin">
          <color auto="1"/>
        </top>
        <bottom/>
      </border>
    </dxf>
    <dxf>
      <font>
        <b val="0"/>
        <i val="0"/>
        <strike val="0"/>
        <condense val="0"/>
        <extend val="0"/>
        <outline val="0"/>
        <shadow val="0"/>
        <u val="none"/>
        <vertAlign val="baseline"/>
        <sz val="10"/>
        <color auto="1"/>
        <name val="Arial"/>
        <family val="2"/>
        <scheme val="minor"/>
      </font>
      <alignment horizontal="general" vertical="center" textRotation="0" wrapText="1" indent="0" justifyLastLine="0" shrinkToFit="0" readingOrder="0"/>
      <border diagonalUp="0" diagonalDown="0" outline="0">
        <left style="thick">
          <color theme="0"/>
        </left>
        <right style="thick">
          <color theme="0"/>
        </right>
        <top style="thin">
          <color auto="1"/>
        </top>
        <bottom/>
      </border>
    </dxf>
    <dxf>
      <font>
        <b val="0"/>
        <i val="0"/>
        <strike val="0"/>
        <condense val="0"/>
        <extend val="0"/>
        <outline val="0"/>
        <shadow val="0"/>
        <u val="none"/>
        <vertAlign val="baseline"/>
        <sz val="10"/>
        <color auto="1"/>
        <name val="Arial"/>
        <family val="2"/>
        <scheme val="minor"/>
      </font>
      <alignment horizontal="general" vertical="center" textRotation="0" wrapText="1" indent="0" justifyLastLine="0" shrinkToFit="0" readingOrder="0"/>
      <border diagonalUp="0" diagonalDown="0" outline="0">
        <left style="thick">
          <color theme="0"/>
        </left>
        <right style="thick">
          <color theme="0"/>
        </right>
        <top style="thin">
          <color auto="1"/>
        </top>
        <bottom/>
      </border>
    </dxf>
    <dxf>
      <font>
        <b val="0"/>
        <i val="0"/>
        <strike val="0"/>
        <condense val="0"/>
        <extend val="0"/>
        <outline val="0"/>
        <shadow val="0"/>
        <u val="none"/>
        <vertAlign val="baseline"/>
        <sz val="10"/>
        <color auto="1"/>
        <name val="Arial"/>
        <family val="2"/>
        <scheme val="minor"/>
      </font>
      <numFmt numFmtId="170" formatCode="d/mm/yyyy"/>
      <alignment horizontal="center" vertical="center" textRotation="0" wrapText="1" indent="0" justifyLastLine="0" shrinkToFit="0" readingOrder="0"/>
      <border diagonalUp="0" diagonalDown="0" outline="0">
        <left style="thick">
          <color theme="0"/>
        </left>
        <right style="thick">
          <color theme="0"/>
        </right>
        <top style="thin">
          <color auto="1"/>
        </top>
        <bottom/>
      </border>
    </dxf>
    <dxf>
      <font>
        <b val="0"/>
        <i val="0"/>
        <strike val="0"/>
        <condense val="0"/>
        <extend val="0"/>
        <outline val="0"/>
        <shadow val="0"/>
        <u val="none"/>
        <vertAlign val="baseline"/>
        <sz val="10"/>
        <color auto="1"/>
        <name val="Arial"/>
        <family val="2"/>
        <scheme val="minor"/>
      </font>
      <alignment horizontal="center" vertical="center" textRotation="0" wrapText="1" indent="0" justifyLastLine="0" shrinkToFit="0" readingOrder="0"/>
      <border diagonalUp="0" diagonalDown="0" outline="0">
        <left/>
        <right style="thick">
          <color theme="0"/>
        </right>
        <top style="thin">
          <color auto="1"/>
        </top>
        <bottom/>
      </border>
    </dxf>
    <dxf>
      <border outline="0">
        <top style="thin">
          <color auto="1"/>
        </top>
      </border>
    </dxf>
    <dxf>
      <border outline="0">
        <left style="thick">
          <color theme="0"/>
        </left>
        <right style="thick">
          <color theme="0"/>
        </right>
        <bottom style="thin">
          <color auto="1"/>
        </bottom>
      </border>
    </dxf>
    <dxf>
      <font>
        <b val="0"/>
        <i val="0"/>
        <strike val="0"/>
        <condense val="0"/>
        <extend val="0"/>
        <outline val="0"/>
        <shadow val="0"/>
        <u val="none"/>
        <vertAlign val="baseline"/>
        <sz val="10"/>
        <color auto="1"/>
        <name val="Arial"/>
        <family val="2"/>
        <scheme val="minor"/>
      </font>
      <alignment horizontal="general" vertical="center" textRotation="0" wrapText="1" indent="0" justifyLastLine="0" shrinkToFit="0" readingOrder="0"/>
    </dxf>
    <dxf>
      <border outline="0">
        <bottom style="thick">
          <color theme="4"/>
        </bottom>
      </border>
    </dxf>
    <dxf>
      <font>
        <b/>
        <i val="0"/>
        <strike val="0"/>
        <condense val="0"/>
        <extend val="0"/>
        <outline val="0"/>
        <shadow val="0"/>
        <u val="none"/>
        <vertAlign val="baseline"/>
        <sz val="10"/>
        <color theme="8"/>
        <name val="Arial"/>
        <family val="2"/>
        <scheme val="minor"/>
      </font>
      <alignment horizontal="general"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ck">
          <color rgb="FFFFFFFF"/>
        </left>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ck">
          <color rgb="FFFFFFFF"/>
        </left>
        <right style="thick">
          <color rgb="FFFFFFFF"/>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numFmt numFmtId="170" formatCode="d/mm/yyyy"/>
      <alignment horizontal="center" vertical="center" textRotation="0" wrapText="0" indent="0" justifyLastLine="0" shrinkToFit="0" readingOrder="0"/>
      <border diagonalUp="0" diagonalDown="0">
        <left style="thick">
          <color rgb="FFFFFFFF"/>
        </left>
        <right style="thick">
          <color rgb="FFFFFFFF"/>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right style="thick">
          <color rgb="FFFFFFFF"/>
        </right>
        <top style="thin">
          <color auto="1"/>
        </top>
        <bottom style="thin">
          <color auto="1"/>
        </bottom>
        <vertical/>
        <horizontal/>
      </border>
    </dxf>
    <dxf>
      <border outline="0">
        <top style="thin">
          <color auto="1"/>
        </top>
      </border>
    </dxf>
    <dxf>
      <border outline="0">
        <right style="thick">
          <color rgb="FFFFFFFF"/>
        </right>
        <bottom style="thin">
          <color auto="1"/>
        </bottom>
      </border>
    </dxf>
    <dxf>
      <border outline="0">
        <bottom style="thick">
          <color rgb="FFC4D600"/>
        </bottom>
      </border>
    </dxf>
    <dxf>
      <font>
        <b/>
        <i val="0"/>
      </font>
      <fill>
        <patternFill>
          <bgColor rgb="FFEFEFEF"/>
        </patternFill>
      </fill>
      <border>
        <top style="double">
          <color auto="1"/>
        </top>
        <bottom/>
        <vertical/>
      </border>
    </dxf>
    <dxf>
      <font>
        <b/>
        <i val="0"/>
        <color theme="8"/>
      </font>
      <border>
        <bottom style="thick">
          <color theme="4"/>
        </bottom>
      </border>
    </dxf>
    <dxf>
      <font>
        <color auto="1"/>
      </font>
      <border>
        <bottom style="thin">
          <color auto="1"/>
        </bottom>
        <vertical style="thick">
          <color theme="0"/>
        </vertical>
        <horizontal style="thin">
          <color auto="1"/>
        </horizontal>
      </border>
    </dxf>
  </dxfs>
  <tableStyles count="1" defaultTableStyle="TableStyleMedium2" defaultPivotStyle="PivotStyleLight16">
    <tableStyle name="GBCA Table" pivot="0" count="3" xr9:uid="{D8C3628A-CAB1-46D2-BD73-9ED2A757AA37}">
      <tableStyleElement type="wholeTable" dxfId="108"/>
      <tableStyleElement type="headerRow" dxfId="107"/>
      <tableStyleElement type="totalRow" dxfId="106"/>
    </tableStyle>
  </tableStyles>
  <colors>
    <mruColors>
      <color rgb="FFDCE6F1"/>
      <color rgb="FFE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65FEA7-FC96-419D-901D-6BB4DFC964A2}" name="Revisions" displayName="Revisions" ref="A3:D5" totalsRowShown="0" headerRowBorderDxfId="105" tableBorderDxfId="104" totalsRowBorderDxfId="103">
  <autoFilter ref="A3:D5" xr:uid="{96400B09-96F0-415D-BD70-859F95C5FDF1}">
    <filterColumn colId="0" hiddenButton="1"/>
    <filterColumn colId="1" hiddenButton="1"/>
    <filterColumn colId="2" hiddenButton="1"/>
    <filterColumn colId="3" hiddenButton="1"/>
  </autoFilter>
  <tableColumns count="4">
    <tableColumn id="1" xr3:uid="{B4EA978D-BF37-4435-BDE2-5B0666D2320C}" name="Revision" dataDxfId="102"/>
    <tableColumn id="2" xr3:uid="{A1D2C467-0F30-41C4-817C-BEBAD868DB5F}" name="Date" dataDxfId="101"/>
    <tableColumn id="3" xr3:uid="{08743C2A-9358-4494-A0AC-2D6DB9B45762}" name="Reason for new revision" dataDxfId="100"/>
    <tableColumn id="4" xr3:uid="{302C1DAE-2509-4CD0-84AC-019D723F5BA7}" name="Sent to" dataDxfId="99"/>
  </tableColumns>
  <tableStyleInfo name="GBCA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BAF7A0-8C3A-4D7F-B472-565D8CA3F71D}" name="ChangeLog" displayName="ChangeLog" ref="A9:J10" totalsRowShown="0" headerRowDxfId="98" dataDxfId="96" headerRowBorderDxfId="97" tableBorderDxfId="95" totalsRowBorderDxfId="94">
  <autoFilter ref="A9:J10" xr:uid="{CC57B943-B69C-40F5-B57D-AC6E24E7C90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0269D0D-B58A-4187-A675-FF20C6EAF0EE}" name="Revision" dataDxfId="93"/>
    <tableColumn id="2" xr3:uid="{5F5DFD2B-A3AB-4F54-BFEF-AEC7F1F18ED9}" name="Date" dataDxfId="92"/>
    <tableColumn id="3" xr3:uid="{5C29D5D5-21F2-4C1E-A063-381592EADDAD}" name="Sheets" dataDxfId="91"/>
    <tableColumn id="4" xr3:uid="{F4E0F2E8-EECB-4DCD-83DF-8C922F7CA2A0}" name="Range" dataDxfId="90"/>
    <tableColumn id="5" xr3:uid="{AD69F54E-EC92-4754-AAB2-0C334689D6DB}" name="New value" dataDxfId="89"/>
    <tableColumn id="6" xr3:uid="{209E19B0-C038-4B26-AB8E-DA8B2F918F4C}" name="Old value" dataDxfId="88"/>
    <tableColumn id="7" xr3:uid="{6ADFEEDB-6FF4-4324-9B36-592FE9FA019C}" name="Summary of change" dataDxfId="87"/>
    <tableColumn id="8" xr3:uid="{BB694CF0-1E0D-482A-BC4E-811F98DFC7A4}" name="Author" dataDxfId="86"/>
    <tableColumn id="9" xr3:uid="{DD61E9C4-8D42-493A-8C00-452F1960D89F}" name="Reviewer" dataDxfId="85"/>
    <tableColumn id="10" xr3:uid="{FA5A156E-9489-4DC9-AB57-3B67ECA30C1C}" name="Approver" dataDxfId="84"/>
  </tableColumns>
  <tableStyleInfo name="GBCA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78FFD9-E847-4A02-BE7F-2DE929CCBC30}" name="EN_REF_CreditCriteriaStructure" displayName="EN_REF_CreditCriteriaStructure" ref="M5:P12" totalsRowShown="0" headerRowDxfId="83">
  <tableColumns count="4">
    <tableColumn id="1" xr3:uid="{418FAE81-41A5-404F-BB67-00F6866D8215}" name="Performance level" dataDxfId="82"/>
    <tableColumn id="2" xr3:uid="{40A02F6B-90FC-4F2C-B4B3-D387F47CA2E8}" name="Requirement" dataDxfId="81"/>
    <tableColumn id="3" xr3:uid="{15A72F4F-8004-43A5-8F52-AC5C88234853}" name="Benchmark" dataDxfId="80"/>
    <tableColumn id="4" xr3:uid="{3C8DBD17-9667-44B7-BA36-F69AD677AAD1}" name="Points" dataDxfId="7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B31D681-457C-403C-AD62-DDD02A5C3C06}" name="ST_IN_TBL_StructuralProducts" displayName="ST_IN_TBL_StructuralProducts" ref="B16:L43" totalsRowShown="0" headerRowDxfId="78" dataDxfId="77">
  <tableColumns count="11">
    <tableColumn id="1" xr3:uid="{6A585B0A-1727-4C35-8DDC-9A05158625EC}" name="Product name " dataDxfId="76"/>
    <tableColumn id="2" xr3:uid="{468A7A06-EBBE-4276-980F-85F7E4027CE7}" name="Manufacturer" dataDxfId="75"/>
    <tableColumn id="3" xr3:uid="{D4823A12-A1F0-4F62-822D-FDF072647235}" name="Product use" dataDxfId="74"/>
    <tableColumn id="5" xr3:uid="{2624347A-D37C-4E96-A7C1-E6BA67B88DFD}" name="Cost" dataDxfId="73"/>
    <tableColumn id="6" xr3:uid="{2806A0EE-9245-4CDB-93A6-D1E6B9A824DD}" name="Recognised initiative 1" dataDxfId="72"/>
    <tableColumn id="8" xr3:uid="{0D963B3A-57C5-48B8-8F94-6F915A605A69}" name="Recognised initiative 2" dataDxfId="71"/>
    <tableColumn id="9" xr3:uid="{AB73AEAA-D159-48CE-AADF-6DF33870652E}" name="Recognised initiative 3" dataDxfId="70"/>
    <tableColumn id="10" xr3:uid="{9B90F6D2-F0A5-4CE8-96D5-BDB63CE22186}" name="Recognised initiative 4" dataDxfId="69"/>
    <tableColumn id="11" xr3:uid="{BF1A5ED8-AFF5-40F3-A51F-093E688AF293}" name="Recognised initiative 5" dataDxfId="68"/>
    <tableColumn id="12" xr3:uid="{F3CBAF01-A7B9-4D37-B8D5-894BBD244E0D}" name="RPV" dataDxfId="67" dataCellStyle="Fixed text"/>
    <tableColumn id="4" xr3:uid="{A613A4CA-5A3E-40EB-A109-88F160A5EF55}" name="Tier" dataDxfId="66">
      <calculatedColumnFormula>IF(ST_IN_TBL_StructuralProducts[[#This Row],[RPV]]="","",IF(ST_IN_TBL_StructuralProducts[[#This Row],[RPV]]&lt;$M$15,"No achievement",IF(AND(ST_IN_TBL_StructuralProducts[[#This Row],[RPV]]&gt;=$M$15,ST_IN_TBL_StructuralProducts[[#This Row],[RPV]]&lt;$M$16),$N$15,$N$16)))</calculatedColumnFormula>
    </tableColumn>
  </tableColumns>
  <tableStyleInfo name="GBCA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E9FB2A0-B87B-40E4-B967-58E017F996DA}" name="EN_REF_TBL_PracticeLVLStructure" displayName="EN_REF_TBL_PracticeLVLStructure" ref="M14:N16" totalsRowShown="0" headerRowDxfId="65">
  <autoFilter ref="M14:N16" xr:uid="{AE9FB2A0-B87B-40E4-B967-58E017F996DA}">
    <filterColumn colId="0" hiddenButton="1"/>
    <filterColumn colId="1" hiddenButton="1"/>
  </autoFilter>
  <tableColumns count="2">
    <tableColumn id="1" xr3:uid="{C3AB0BF4-AFF9-4033-8F28-B0D03CC93C4F}" name="RPV" dataDxfId="64"/>
    <tableColumn id="2" xr3:uid="{801D7F0B-2E7A-4A74-9FEC-D6A9EEE69248}" name="Practice level"/>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4AAB814-06E9-4851-BCC4-4C4A0823AF9A}" name="ST_IN_TBL_EnvelopeProducts" displayName="ST_IN_TBL_EnvelopeProducts" ref="B16:L42" totalsRowShown="0" headerRowDxfId="63" dataDxfId="62">
  <tableColumns count="11">
    <tableColumn id="1" xr3:uid="{85D39307-C4C4-4430-B555-819FE89A33E6}" name="Product name " dataDxfId="61"/>
    <tableColumn id="2" xr3:uid="{BEE4FFBF-9B7C-4EAD-9E42-96F303DA149D}" name="Manufacturer" dataDxfId="60"/>
    <tableColumn id="3" xr3:uid="{B079C167-B48D-4260-AA38-0E8CBE3E4BB1}" name="Product use" dataDxfId="59"/>
    <tableColumn id="5" xr3:uid="{5743A6B8-C3E6-4693-BF2A-D8E1AA25FCF6}" name="Cost" dataDxfId="58"/>
    <tableColumn id="6" xr3:uid="{0A48B3C0-9C2E-4B5D-BA98-3945FAAC12F5}" name="Recognised initiative 1" dataDxfId="57"/>
    <tableColumn id="8" xr3:uid="{319874A1-1EFA-4563-9EC7-29819D70F989}" name="Recognised initiative 2" dataDxfId="56"/>
    <tableColumn id="9" xr3:uid="{894C87F6-AAAF-4CC2-A7AD-A8F20F0B8F1F}" name="Recognised initiative 3" dataDxfId="55"/>
    <tableColumn id="10" xr3:uid="{A1BCCCC7-B9E4-44E2-A6E3-D6B479BD935E}" name="Recognised initiative 4" dataDxfId="54"/>
    <tableColumn id="11" xr3:uid="{02FF60C3-FF3E-48B0-9F1C-12BF69C48FF5}" name="Recognised initiative 5" dataDxfId="53"/>
    <tableColumn id="12" xr3:uid="{70BCBB72-B9CC-4255-96D5-F8FAB9321405}" name="RPV" dataDxfId="52" dataCellStyle="Fixed text"/>
    <tableColumn id="4" xr3:uid="{CB7CE014-FDDF-4B32-A5AC-BB712E8A4CD8}" name="Tier" dataDxfId="51">
      <calculatedColumnFormula>IF(ST_IN_TBL_EnvelopeProducts[[#This Row],[RPV]]="","",IF(ST_IN_TBL_EnvelopeProducts[[#This Row],[RPV]]&lt;$N$19,"No achievement",IF(AND(ST_IN_TBL_EnvelopeProducts[[#This Row],[RPV]]&gt;=$N$19,ST_IN_TBL_EnvelopeProducts[[#This Row],[RPV]]&lt;$N$20),$O$19,$O$20)))</calculatedColumnFormula>
    </tableColumn>
  </tableColumns>
  <tableStyleInfo name="GBCA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7EEE39F-5384-41F5-89EA-0D62D48E76D5}" name="EN_REF_CreditCriteriaEnvelope" displayName="EN_REF_CreditCriteriaEnvelope" ref="M5:P11" totalsRowShown="0" headerRowDxfId="50">
  <tableColumns count="4">
    <tableColumn id="1" xr3:uid="{1321EAC6-04BA-4AF2-8986-69D08E3EFAE0}" name="Performance level" dataDxfId="49"/>
    <tableColumn id="2" xr3:uid="{14967F79-6E85-46E5-A7D8-0CB576D671BF}" name="Minimum tier" dataDxfId="48"/>
    <tableColumn id="3" xr3:uid="{2CC2CE93-EDC8-4A6D-8F7D-DC14E9EDD83B}" name="Benchmark" dataDxfId="47"/>
    <tableColumn id="4" xr3:uid="{7C61BA95-F5E6-454F-B195-CCFBEFA1435C}" name="Points" dataDxfId="46"/>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1CA9422-061C-4EE8-BE03-81B32FF3017C}" name="EN_REF_TBL_PracticeLVLEnvelope" displayName="EN_REF_TBL_PracticeLVLEnvelope" ref="N18:O20" totalsRowShown="0" headerRowDxfId="45">
  <autoFilter ref="N18:O20" xr:uid="{11CA9422-061C-4EE8-BE03-81B32FF3017C}">
    <filterColumn colId="0" hiddenButton="1"/>
    <filterColumn colId="1" hiddenButton="1"/>
  </autoFilter>
  <tableColumns count="2">
    <tableColumn id="1" xr3:uid="{2FB35CB2-C1F0-41F8-B842-2B46533AB500}" name="RPV" dataDxfId="44"/>
    <tableColumn id="2" xr3:uid="{0DDE96D6-7555-41F4-800E-8D0868928D8F}" name="Practice level"/>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AED4B15-947B-4814-BABA-75224AC6B0AE}" name="ST_IN_TBL_SystemsProducts" displayName="ST_IN_TBL_SystemsProducts" ref="B16:L43" totalsRowShown="0" headerRowDxfId="43" dataDxfId="42">
  <tableColumns count="11">
    <tableColumn id="1" xr3:uid="{4897BEE5-E448-4960-B648-70CD4CEAA1AE}" name="Product name " dataDxfId="41"/>
    <tableColumn id="2" xr3:uid="{68377EBF-5065-4FFA-A610-29E7B8CCD4F5}" name="Manufacturer" dataDxfId="40"/>
    <tableColumn id="3" xr3:uid="{356C9CB0-E166-4AA1-9671-05B91E52F3F1}" name="Product use" dataDxfId="39"/>
    <tableColumn id="5" xr3:uid="{AEC39479-1F31-4AE8-9006-F96821D2E51C}" name="Cost" dataDxfId="38"/>
    <tableColumn id="6" xr3:uid="{E096F5AF-F83B-47FF-A44D-490900EFDFA6}" name="Recognised initiative 1" dataDxfId="37"/>
    <tableColumn id="8" xr3:uid="{5B2CED5B-9A4E-47D8-A76E-830FC534C2A8}" name="Recognised initiative 2" dataDxfId="36"/>
    <tableColumn id="9" xr3:uid="{6D4FCE49-08A6-4C4B-AAFF-4955CD77954D}" name="Recognised initiative 3" dataDxfId="35"/>
    <tableColumn id="10" xr3:uid="{BC72C36E-5072-4121-ACF4-345714D9C35E}" name="Recognised initiative 4" dataDxfId="34"/>
    <tableColumn id="11" xr3:uid="{DA340C89-37C4-4B89-B5D3-FE1ECC8552CA}" name="Recognised initiative 5" dataDxfId="33"/>
    <tableColumn id="12" xr3:uid="{78BA943B-93D0-46EB-8428-F53B6D55BE72}" name="RPV" dataDxfId="32" dataCellStyle="Fixed text"/>
    <tableColumn id="4" xr3:uid="{37AAFB6B-4CC4-4832-99D1-346D63D6A214}" name="Tier" dataDxfId="31">
      <calculatedColumnFormula>IF(ST_IN_TBL_SystemsProducts[[#This Row],[RPV]]="","",IF(ST_IN_TBL_SystemsProducts[[#This Row],[RPV]]&lt;$M$13,"No achievement",IF(AND(ST_IN_TBL_SystemsProducts[[#This Row],[RPV]]&gt;=$M$13,ST_IN_TBL_SystemsProducts[[#This Row],[RPV]]&lt;$M$14),$N$13,$N$14)))</calculatedColumnFormula>
    </tableColumn>
  </tableColumns>
  <tableStyleInfo name="GBCA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709CB952-2149-4644-AD89-B9CF5D95C895}" name="EN_REF_CreditCriteriaSystems" displayName="EN_REF_CreditCriteriaSystems" ref="M5:P8" totalsRowShown="0" headerRowDxfId="30">
  <tableColumns count="4">
    <tableColumn id="1" xr3:uid="{E8E27B40-6D42-4D68-B87E-C8B3039C4584}" name="Performance level" dataDxfId="29"/>
    <tableColumn id="2" xr3:uid="{C221741E-F2AA-4756-8D47-B24B0C6E7417}" name="Minimum tier" dataDxfId="28"/>
    <tableColumn id="3" xr3:uid="{58C15E47-A8E9-4AD2-93BA-3A2C44D8DCD0}" name="Benchmark" dataDxfId="27"/>
    <tableColumn id="4" xr3:uid="{D3B0E4B1-478E-4C5F-9E13-08C0C22D4E7A}" name="Points" dataDxfId="26"/>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408D431-8E85-4C29-BFA4-B7D39477AD93}" name="EN_REF_TBL_PracticeLVLSystems" displayName="EN_REF_TBL_PracticeLVLSystems" ref="M12:N14" totalsRowShown="0" headerRowDxfId="25">
  <autoFilter ref="M12:N14" xr:uid="{E408D431-8E85-4C29-BFA4-B7D39477AD93}">
    <filterColumn colId="0" hiddenButton="1"/>
    <filterColumn colId="1" hiddenButton="1"/>
  </autoFilter>
  <tableColumns count="2">
    <tableColumn id="1" xr3:uid="{A86174FC-80B5-4E8F-98DF-9EED207B6B1E}" name="RPV" dataDxfId="24"/>
    <tableColumn id="2" xr3:uid="{4482255E-5046-4D17-B088-3FF239AE0FEB}" name="Practice level"/>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212C991-611A-4B9B-AD3A-88B61B18A1D0}" name="ST_IN_TBL_FinishesProducts" displayName="ST_IN_TBL_FinishesProducts" ref="B16:L44" totalsRowShown="0" headerRowDxfId="23" dataDxfId="22">
  <tableColumns count="11">
    <tableColumn id="1" xr3:uid="{AD26A089-740E-4B05-8E54-B805E9144B95}" name="Product name " dataDxfId="21"/>
    <tableColumn id="2" xr3:uid="{CE04B530-CADA-419B-9F0E-281B1AAF4785}" name="Manufacturer" dataDxfId="20"/>
    <tableColumn id="3" xr3:uid="{4A3B8160-E636-4137-8A4D-B547E0DA980E}" name="Product use" dataDxfId="19"/>
    <tableColumn id="5" xr3:uid="{256FD60D-7B8C-42BA-8F5A-016B5E1D3A1D}" name="Cost" dataDxfId="18"/>
    <tableColumn id="6" xr3:uid="{CF9A72E8-F975-4E7C-86C0-4618C538620E}" name="Recognised initiative 1" dataDxfId="17"/>
    <tableColumn id="8" xr3:uid="{2585271F-59F5-490B-8711-ACA03FDD146C}" name="Recognised initiative 2" dataDxfId="16"/>
    <tableColumn id="9" xr3:uid="{1B4A4D33-D111-40FE-A7EF-461BA21D06B7}" name="Recognised initiative 3" dataDxfId="15"/>
    <tableColumn id="10" xr3:uid="{0670C255-F670-4C42-8430-81EAEA58B5F5}" name="Recognised initiative 4" dataDxfId="14"/>
    <tableColumn id="11" xr3:uid="{75307F45-ACF9-49F6-95F0-C2D304F999B7}" name="Recognised initiative 5" dataDxfId="13"/>
    <tableColumn id="12" xr3:uid="{2E927D5E-3131-4FBC-8B7B-B045B520C53D}" name="RPV" dataDxfId="12" dataCellStyle="Fixed text"/>
    <tableColumn id="4" xr3:uid="{E8B64AF1-7098-4193-BC63-A5DC02DC7378}" name="Tier" dataDxfId="11">
      <calculatedColumnFormula>IF(ST_IN_TBL_FinishesProducts[[#This Row],[RPV]]="","",IF(ST_IN_TBL_FinishesProducts[[#This Row],[RPV]]&lt;$M$13,"No achievement",IF(AND(ST_IN_TBL_FinishesProducts[[#This Row],[RPV]]&gt;=$M$13,ST_IN_TBL_FinishesProducts[[#This Row],[RPV]]&lt;$M$14),$N$13,$N$14)))</calculatedColumnFormula>
    </tableColumn>
  </tableColumns>
  <tableStyleInfo name="GBCA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C2561A9-A03F-42E4-B677-32C77061BCBF}" name="EN_REF_CreditCriteriaFinishes" displayName="EN_REF_CreditCriteriaFinishes" ref="M5:P8" totalsRowShown="0" headerRowDxfId="10">
  <tableColumns count="4">
    <tableColumn id="1" xr3:uid="{2930B940-E4CD-4FBD-A551-6EF6BD25C03A}" name="Performance level" dataDxfId="9"/>
    <tableColumn id="2" xr3:uid="{DEF9AF6E-4B0C-4423-9532-1DC4DAD48651}" name="Minimum tier" dataDxfId="8"/>
    <tableColumn id="3" xr3:uid="{FC44A5D6-26CA-4644-B5AE-5570D4D83BF9}" name="Benchmark" dataDxfId="7"/>
    <tableColumn id="4" xr3:uid="{DE689268-E070-4F1A-AEA2-079721C97C39}" name="Points" dataDxfId="6"/>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091766B-E96C-4F57-91EB-A59FCE6A51FD}" name="EN_REF_TBL_PracticeLVLFinishes" displayName="EN_REF_TBL_PracticeLVLFinishes" ref="M12:N14" totalsRowShown="0" headerRowDxfId="5">
  <autoFilter ref="M12:N14" xr:uid="{6091766B-E96C-4F57-91EB-A59FCE6A51FD}">
    <filterColumn colId="0" hiddenButton="1"/>
    <filterColumn colId="1" hiddenButton="1"/>
  </autoFilter>
  <tableColumns count="2">
    <tableColumn id="1" xr3:uid="{9B2C2DD5-593E-4021-B510-FC418CA86970}" name="RPV" dataDxfId="4"/>
    <tableColumn id="2" xr3:uid="{F9BF04E4-B3F7-43F0-AB1D-5E61616C645D}" name="Practice level"/>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F931ADD-D541-44BD-B64C-D406F7273633}" name="IN_TBL_LIST_Initiatives" displayName="IN_TBL_LIST_Initiatives" ref="C3:C152" totalsRowShown="0" headerRowDxfId="3" dataDxfId="2">
  <autoFilter ref="C3:C152" xr:uid="{5F931ADD-D541-44BD-B64C-D406F7273633}">
    <filterColumn colId="0" hiddenButton="1"/>
  </autoFilter>
  <tableColumns count="1">
    <tableColumn id="1" xr3:uid="{E5E2BBC7-B0FF-4C89-B5B4-AF5315D0A5D9}" name="LIST_Initiatives" dataDxfId="1" totalsRow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GBCA Rebrand 2020">
      <a:dk1>
        <a:sysClr val="windowText" lastClr="000000"/>
      </a:dk1>
      <a:lt1>
        <a:sysClr val="window" lastClr="FFFFFF"/>
      </a:lt1>
      <a:dk2>
        <a:srgbClr val="44546A"/>
      </a:dk2>
      <a:lt2>
        <a:srgbClr val="E7E6E6"/>
      </a:lt2>
      <a:accent1>
        <a:srgbClr val="C4D600"/>
      </a:accent1>
      <a:accent2>
        <a:srgbClr val="78BE21"/>
      </a:accent2>
      <a:accent3>
        <a:srgbClr val="44883E"/>
      </a:accent3>
      <a:accent4>
        <a:srgbClr val="F4633A"/>
      </a:accent4>
      <a:accent5>
        <a:srgbClr val="005687"/>
      </a:accent5>
      <a:accent6>
        <a:srgbClr val="C7C9C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ew.gbca.org.au/green-star/rating-system/responsible-products-framework/" TargetMode="External"/><Relationship Id="rId1" Type="http://schemas.openxmlformats.org/officeDocument/2006/relationships/hyperlink" Target="https://www.gbca.org.au/greenstar-manager/resource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4.bin"/><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5.bin"/><Relationship Id="rId4"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6.bin"/><Relationship Id="rId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55239-F783-4716-88F9-56898560F53D}">
  <sheetPr codeName="Sheet1"/>
  <dimension ref="A1:J10"/>
  <sheetViews>
    <sheetView workbookViewId="0">
      <selection activeCell="J39" sqref="J39"/>
    </sheetView>
  </sheetViews>
  <sheetFormatPr defaultRowHeight="12.5" x14ac:dyDescent="0.25"/>
  <cols>
    <col min="1" max="1" width="22.453125" customWidth="1"/>
    <col min="2" max="2" width="12.81640625" customWidth="1"/>
    <col min="3" max="3" width="50.81640625" customWidth="1"/>
    <col min="4" max="4" width="20.81640625" customWidth="1"/>
    <col min="5" max="7" width="50.81640625" customWidth="1"/>
    <col min="9" max="9" width="11.54296875" style="19" customWidth="1"/>
    <col min="10" max="10" width="11.453125" style="19" customWidth="1"/>
    <col min="11" max="11" width="34.1796875" customWidth="1"/>
  </cols>
  <sheetData>
    <row r="1" spans="1:10" ht="25" x14ac:dyDescent="0.25">
      <c r="A1" s="15" t="s">
        <v>12</v>
      </c>
    </row>
    <row r="2" spans="1:10" x14ac:dyDescent="0.25">
      <c r="I2"/>
      <c r="J2"/>
    </row>
    <row r="3" spans="1:10" ht="20.149999999999999" customHeight="1" thickBot="1" x14ac:dyDescent="0.3">
      <c r="A3" s="20" t="s">
        <v>13</v>
      </c>
      <c r="B3" s="21" t="s">
        <v>14</v>
      </c>
      <c r="C3" s="22" t="s">
        <v>15</v>
      </c>
      <c r="D3" s="23" t="s">
        <v>16</v>
      </c>
    </row>
    <row r="4" spans="1:10" ht="20.149999999999999" customHeight="1" thickTop="1" x14ac:dyDescent="0.25">
      <c r="A4" s="24">
        <v>1</v>
      </c>
      <c r="B4" s="25">
        <v>45552</v>
      </c>
      <c r="C4" s="26" t="s">
        <v>198</v>
      </c>
      <c r="D4" s="27" t="s">
        <v>196</v>
      </c>
    </row>
    <row r="5" spans="1:10" ht="20.149999999999999" customHeight="1" x14ac:dyDescent="0.25">
      <c r="A5" s="76">
        <v>2</v>
      </c>
      <c r="B5" s="77">
        <v>45594</v>
      </c>
      <c r="C5" s="78" t="s">
        <v>211</v>
      </c>
      <c r="D5" s="79"/>
    </row>
    <row r="6" spans="1:10" x14ac:dyDescent="0.25">
      <c r="A6" s="54"/>
      <c r="B6" s="55"/>
      <c r="C6" s="56"/>
      <c r="D6" s="57"/>
    </row>
    <row r="7" spans="1:10" ht="25" x14ac:dyDescent="0.25">
      <c r="A7" s="15" t="s">
        <v>17</v>
      </c>
    </row>
    <row r="9" spans="1:10" ht="20.149999999999999" customHeight="1" thickBot="1" x14ac:dyDescent="0.3">
      <c r="A9" s="28" t="s">
        <v>13</v>
      </c>
      <c r="B9" s="29" t="s">
        <v>14</v>
      </c>
      <c r="C9" s="30" t="s">
        <v>18</v>
      </c>
      <c r="D9" s="30" t="s">
        <v>19</v>
      </c>
      <c r="E9" s="30" t="s">
        <v>20</v>
      </c>
      <c r="F9" s="30" t="s">
        <v>21</v>
      </c>
      <c r="G9" s="30" t="s">
        <v>22</v>
      </c>
      <c r="H9" s="30" t="s">
        <v>23</v>
      </c>
      <c r="I9" s="30" t="s">
        <v>24</v>
      </c>
      <c r="J9" s="31" t="s">
        <v>25</v>
      </c>
    </row>
    <row r="10" spans="1:10" ht="13" thickTop="1" x14ac:dyDescent="0.25">
      <c r="A10" s="32" t="s">
        <v>199</v>
      </c>
      <c r="B10" s="33" t="s">
        <v>200</v>
      </c>
      <c r="C10" s="34"/>
      <c r="D10" s="34"/>
      <c r="E10" s="34"/>
      <c r="F10" s="34"/>
      <c r="G10" s="34"/>
      <c r="H10" s="34"/>
      <c r="I10" s="34"/>
      <c r="J10" s="35"/>
    </row>
  </sheetData>
  <pageMargins left="0.7" right="0.7" top="0.75" bottom="0.75" header="0.3" footer="0.3"/>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95CE1-3618-449F-B332-EFF712C554CF}">
  <sheetPr codeName="Sheet2">
    <tabColor theme="8"/>
  </sheetPr>
  <dimension ref="A1:F27"/>
  <sheetViews>
    <sheetView showGridLines="0" workbookViewId="0">
      <selection activeCell="B11" sqref="B11:D11"/>
    </sheetView>
  </sheetViews>
  <sheetFormatPr defaultRowHeight="12.5" x14ac:dyDescent="0.25"/>
  <cols>
    <col min="1" max="1" width="22.81640625" customWidth="1"/>
    <col min="2" max="2" width="20.453125" customWidth="1"/>
    <col min="3" max="3" width="16.36328125" customWidth="1"/>
    <col min="4" max="4" width="15.1796875" customWidth="1"/>
    <col min="5" max="5" width="15" customWidth="1"/>
  </cols>
  <sheetData>
    <row r="1" spans="1:6" ht="30" customHeight="1" x14ac:dyDescent="0.25">
      <c r="A1" s="15" t="s">
        <v>42</v>
      </c>
    </row>
    <row r="3" spans="1:6" ht="46.75" customHeight="1" x14ac:dyDescent="0.25">
      <c r="A3" s="103" t="s">
        <v>197</v>
      </c>
      <c r="B3" s="103"/>
      <c r="C3" s="103"/>
      <c r="D3" s="103"/>
      <c r="E3" s="103"/>
      <c r="F3" s="103"/>
    </row>
    <row r="4" spans="1:6" ht="10.25" customHeight="1" x14ac:dyDescent="0.25">
      <c r="A4" s="82"/>
      <c r="B4" s="82"/>
      <c r="C4" s="82"/>
    </row>
    <row r="5" spans="1:6" ht="54" customHeight="1" x14ac:dyDescent="0.25">
      <c r="A5" s="104" t="s">
        <v>205</v>
      </c>
      <c r="B5" s="104"/>
      <c r="C5" s="104"/>
      <c r="D5" s="104"/>
      <c r="E5" s="104"/>
      <c r="F5" s="104"/>
    </row>
    <row r="6" spans="1:6" ht="10.75" customHeight="1" x14ac:dyDescent="0.25">
      <c r="A6" s="83"/>
      <c r="B6" s="83"/>
      <c r="C6" s="83"/>
    </row>
    <row r="7" spans="1:6" ht="46.25" customHeight="1" x14ac:dyDescent="0.25">
      <c r="A7" s="103" t="s">
        <v>207</v>
      </c>
      <c r="B7" s="103"/>
      <c r="C7" s="103"/>
      <c r="D7" s="103"/>
      <c r="E7" s="103"/>
      <c r="F7" s="103"/>
    </row>
    <row r="9" spans="1:6" ht="25" x14ac:dyDescent="0.25">
      <c r="A9" s="15" t="s">
        <v>209</v>
      </c>
    </row>
    <row r="10" spans="1:6" ht="48.65" customHeight="1" x14ac:dyDescent="0.25">
      <c r="A10" s="103" t="s">
        <v>210</v>
      </c>
      <c r="B10" s="103"/>
      <c r="C10" s="103"/>
      <c r="D10" s="103"/>
      <c r="E10" s="103"/>
      <c r="F10" s="103"/>
    </row>
    <row r="11" spans="1:6" x14ac:dyDescent="0.25">
      <c r="A11" s="81"/>
      <c r="B11" s="102"/>
      <c r="C11" s="102"/>
      <c r="D11" s="102"/>
      <c r="E11" s="81"/>
      <c r="F11" s="81"/>
    </row>
    <row r="12" spans="1:6" x14ac:dyDescent="0.25">
      <c r="A12" s="81"/>
      <c r="B12" s="102"/>
      <c r="C12" s="102"/>
      <c r="D12" s="102"/>
      <c r="E12" s="81"/>
      <c r="F12" s="81"/>
    </row>
    <row r="13" spans="1:6" x14ac:dyDescent="0.25">
      <c r="A13" s="81"/>
      <c r="B13" s="102"/>
      <c r="C13" s="102"/>
      <c r="D13" s="102"/>
      <c r="E13" s="81"/>
      <c r="F13" s="81"/>
    </row>
    <row r="14" spans="1:6" x14ac:dyDescent="0.25">
      <c r="A14" s="81"/>
      <c r="B14" s="102"/>
      <c r="C14" s="102"/>
      <c r="D14" s="102"/>
      <c r="E14" s="81"/>
      <c r="F14" s="81"/>
    </row>
    <row r="15" spans="1:6" x14ac:dyDescent="0.25">
      <c r="A15" s="81"/>
      <c r="B15" s="102"/>
      <c r="C15" s="102"/>
      <c r="D15" s="102"/>
      <c r="E15" s="81"/>
      <c r="F15" s="81"/>
    </row>
    <row r="16" spans="1:6" x14ac:dyDescent="0.25">
      <c r="A16" s="81"/>
      <c r="B16" s="102"/>
      <c r="C16" s="102"/>
      <c r="D16" s="102"/>
      <c r="E16" s="81"/>
      <c r="F16" s="81"/>
    </row>
    <row r="17" spans="1:6" x14ac:dyDescent="0.25">
      <c r="A17" s="81"/>
      <c r="B17" s="102"/>
      <c r="C17" s="102"/>
      <c r="D17" s="102"/>
      <c r="E17" s="81"/>
      <c r="F17" s="81"/>
    </row>
    <row r="19" spans="1:6" ht="25" x14ac:dyDescent="0.25">
      <c r="A19" s="15" t="s">
        <v>202</v>
      </c>
    </row>
    <row r="20" spans="1:6" x14ac:dyDescent="0.25">
      <c r="A20" s="84"/>
      <c r="B20" s="105" t="s">
        <v>0</v>
      </c>
      <c r="C20" s="105"/>
      <c r="D20" s="105" t="s">
        <v>1</v>
      </c>
      <c r="E20" s="105"/>
    </row>
    <row r="21" spans="1:6" x14ac:dyDescent="0.25">
      <c r="A21" s="86"/>
      <c r="B21" s="85" t="s">
        <v>206</v>
      </c>
      <c r="C21" s="85" t="s">
        <v>203</v>
      </c>
      <c r="D21" s="85" t="s">
        <v>206</v>
      </c>
      <c r="E21" s="85" t="s">
        <v>203</v>
      </c>
    </row>
    <row r="22" spans="1:6" ht="13" x14ac:dyDescent="0.25">
      <c r="A22" s="42" t="s">
        <v>10</v>
      </c>
      <c r="B22" s="87">
        <f>'Responsible Structure'!P8</f>
        <v>3</v>
      </c>
      <c r="C22" s="88" t="str">
        <f>ST_CAL_CreditAchievementStructure</f>
        <v/>
      </c>
      <c r="D22" s="87">
        <f>'Responsible Structure'!P12</f>
        <v>2</v>
      </c>
      <c r="E22" s="88" t="str">
        <f>ST_CAL_ExceptionalPerformanceStructure</f>
        <v/>
      </c>
    </row>
    <row r="23" spans="1:6" ht="13" x14ac:dyDescent="0.25">
      <c r="A23" s="86" t="s">
        <v>31</v>
      </c>
      <c r="B23" s="85">
        <f>'Responsible Envelope'!P7</f>
        <v>2</v>
      </c>
      <c r="C23" s="89" t="str">
        <f>'Responsible Envelope'!ST_CAL_CreditAchievementEnvelope</f>
        <v/>
      </c>
      <c r="D23" s="85">
        <f>'Responsible Envelope'!P11</f>
        <v>2</v>
      </c>
      <c r="E23" s="89" t="str">
        <f>'Responsible Envelope'!ST_CAL_ExceptionalPerformanceEnvelope</f>
        <v/>
      </c>
    </row>
    <row r="24" spans="1:6" ht="13" x14ac:dyDescent="0.25">
      <c r="A24" s="86" t="s">
        <v>191</v>
      </c>
      <c r="B24" s="85">
        <f>'Responsible Systems'!ST_REF_CAPointsSystems</f>
        <v>1</v>
      </c>
      <c r="C24" s="89" t="str">
        <f>'Responsible Systems'!ST_CAL_CreditAchievementSystems</f>
        <v/>
      </c>
      <c r="D24" s="85">
        <f>'Responsible Systems'!ST_REF_EPPoints_BSystems</f>
        <v>1</v>
      </c>
      <c r="E24" s="89" t="str">
        <f>'Responsible Systems'!ST_CAL_ExceptionalPerformanceSystems</f>
        <v/>
      </c>
    </row>
    <row r="25" spans="1:6" ht="13" x14ac:dyDescent="0.25">
      <c r="A25" s="86" t="s">
        <v>204</v>
      </c>
      <c r="B25" s="85">
        <f>'Responsible Finishes'!ST_REF_CAPointsFinishes</f>
        <v>1</v>
      </c>
      <c r="C25" s="89" t="str">
        <f>'Responsible Finishes'!ST_CAL_CreditAchievementFinishes</f>
        <v/>
      </c>
      <c r="D25" s="85">
        <f>'Responsible Finishes'!ST_REF_EPPoints_BFinishes</f>
        <v>1</v>
      </c>
      <c r="E25" s="89" t="str">
        <f>'Responsible Finishes'!ST_CAL_ExceptionalPerformanceFinishes</f>
        <v/>
      </c>
    </row>
    <row r="26" spans="1:6" x14ac:dyDescent="0.25">
      <c r="A26" s="84"/>
      <c r="B26" s="84"/>
      <c r="C26" s="84"/>
      <c r="D26" s="84"/>
      <c r="E26" s="84"/>
    </row>
    <row r="27" spans="1:6" ht="13" x14ac:dyDescent="0.25">
      <c r="A27" s="86" t="s">
        <v>208</v>
      </c>
      <c r="B27" s="89">
        <f>SUM(E22:E25,C22:C25)</f>
        <v>0</v>
      </c>
      <c r="C27" s="84"/>
      <c r="D27" s="84"/>
      <c r="E27" s="84"/>
    </row>
  </sheetData>
  <sheetProtection algorithmName="SHA-512" hashValue="UKuo4p5pwc3Tec91e3yz1ZswYMlJf0Zekyd6KYomcu5QpdOp6YMLQ7/HIXCbl7p2vdRWIJDqX7eIlrLWM52gyQ==" saltValue="PpGzrpV8zHhA5O0gZuUklQ==" spinCount="100000" sheet="1" objects="1" scenarios="1" selectLockedCells="1"/>
  <mergeCells count="13">
    <mergeCell ref="B14:D14"/>
    <mergeCell ref="B17:D17"/>
    <mergeCell ref="B16:D16"/>
    <mergeCell ref="B15:D15"/>
    <mergeCell ref="B20:C20"/>
    <mergeCell ref="D20:E20"/>
    <mergeCell ref="B12:D12"/>
    <mergeCell ref="B13:D13"/>
    <mergeCell ref="A3:F3"/>
    <mergeCell ref="A5:F5"/>
    <mergeCell ref="A7:F7"/>
    <mergeCell ref="A10:F10"/>
    <mergeCell ref="B11:D11"/>
  </mergeCells>
  <hyperlinks>
    <hyperlink ref="A5" r:id="rId1" display="Guidance and methodology for calculating the inputs and modelling are provided in the guide available from the Resources portal." xr:uid="{6352FE15-93B5-48A4-90E9-B213F1E99E92}"/>
    <hyperlink ref="A5:C5" r:id="rId2" display="Guidance and methodology for these credits can be found in the submission guidelines and Responsible Products Framework page on the GBCA website." xr:uid="{A47BE401-828D-4F7B-9C21-9CD4BEE08599}"/>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7DD7-6312-4048-909C-B4A11CC25D44}">
  <sheetPr codeName="Sheet4">
    <tabColor theme="8"/>
  </sheetPr>
  <dimension ref="B1:Y74"/>
  <sheetViews>
    <sheetView showGridLines="0" showRowColHeaders="0" zoomScale="80" zoomScaleNormal="80" workbookViewId="0">
      <selection activeCell="K20" sqref="K20"/>
    </sheetView>
  </sheetViews>
  <sheetFormatPr defaultColWidth="9.1796875" defaultRowHeight="20.149999999999999" customHeight="1" x14ac:dyDescent="0.25"/>
  <cols>
    <col min="1" max="1" width="2.81640625" style="1" customWidth="1"/>
    <col min="2" max="2" width="30.81640625" style="1" customWidth="1"/>
    <col min="3" max="3" width="30.81640625" style="4" customWidth="1"/>
    <col min="4" max="4" width="30.81640625" style="1" customWidth="1"/>
    <col min="5" max="5" width="15.81640625" style="1" customWidth="1"/>
    <col min="6" max="10" width="35.81640625" style="1" customWidth="1"/>
    <col min="11" max="11" width="10.81640625" style="1" customWidth="1"/>
    <col min="12" max="12" width="30.81640625" style="1" customWidth="1"/>
    <col min="13" max="13" width="26.453125" hidden="1" customWidth="1"/>
    <col min="14" max="15" width="13.54296875" style="1" hidden="1" customWidth="1"/>
    <col min="16" max="16" width="6.54296875" style="1" hidden="1" customWidth="1"/>
    <col min="17" max="17" width="12.81640625" style="1" hidden="1" customWidth="1"/>
    <col min="18" max="18" width="9.1796875" style="1" hidden="1" customWidth="1"/>
    <col min="19" max="19" width="11.1796875" customWidth="1"/>
    <col min="20" max="16384" width="9.1796875" style="1"/>
  </cols>
  <sheetData>
    <row r="1" spans="2:20" ht="30" customHeight="1" x14ac:dyDescent="0.25">
      <c r="B1" s="15" t="s">
        <v>10</v>
      </c>
      <c r="M1" s="1"/>
    </row>
    <row r="2" spans="2:20" ht="25" customHeight="1" x14ac:dyDescent="0.25">
      <c r="B2" s="6" t="s">
        <v>45</v>
      </c>
      <c r="M2" t="s">
        <v>190</v>
      </c>
      <c r="N2" s="58" t="s">
        <v>190</v>
      </c>
      <c r="O2" s="58" t="s">
        <v>190</v>
      </c>
      <c r="P2" s="58" t="s">
        <v>190</v>
      </c>
      <c r="R2"/>
    </row>
    <row r="3" spans="2:20" ht="20.149999999999999" customHeight="1" x14ac:dyDescent="0.25">
      <c r="B3" s="7" t="s">
        <v>11</v>
      </c>
      <c r="C3" s="40"/>
      <c r="D3" s="41"/>
      <c r="E3" s="11"/>
    </row>
    <row r="4" spans="2:20" ht="20.149999999999999" customHeight="1" x14ac:dyDescent="0.25">
      <c r="B4" s="7" t="s">
        <v>33</v>
      </c>
      <c r="C4" s="40"/>
      <c r="D4" s="41"/>
      <c r="E4" s="8"/>
      <c r="M4" s="2" t="s">
        <v>6</v>
      </c>
      <c r="R4"/>
    </row>
    <row r="5" spans="2:20" customFormat="1" ht="20.149999999999999" customHeight="1" x14ac:dyDescent="0.25">
      <c r="C5" s="4"/>
      <c r="M5" s="14" t="s">
        <v>4</v>
      </c>
      <c r="N5" s="38" t="s">
        <v>36</v>
      </c>
      <c r="O5" s="14" t="s">
        <v>5</v>
      </c>
      <c r="P5" s="14" t="s">
        <v>7</v>
      </c>
      <c r="Q5" s="1"/>
      <c r="R5" s="39" t="s">
        <v>201</v>
      </c>
      <c r="S5" s="62"/>
    </row>
    <row r="6" spans="2:20" customFormat="1" ht="20.149999999999999" customHeight="1" x14ac:dyDescent="0.25">
      <c r="B6" s="6" t="s">
        <v>2</v>
      </c>
      <c r="C6" s="4"/>
      <c r="D6" s="1"/>
      <c r="E6" s="4"/>
      <c r="F6" s="1"/>
      <c r="G6" s="1"/>
      <c r="H6" s="1"/>
      <c r="I6" s="1"/>
      <c r="J6" s="1"/>
      <c r="K6" s="1"/>
      <c r="L6" s="1"/>
      <c r="M6" s="12" t="s">
        <v>0</v>
      </c>
      <c r="N6" s="38" t="s">
        <v>34</v>
      </c>
      <c r="O6" s="47">
        <v>0.2</v>
      </c>
      <c r="P6" s="4">
        <v>1</v>
      </c>
      <c r="Q6" s="1"/>
      <c r="R6" s="64"/>
      <c r="S6" s="60"/>
    </row>
    <row r="7" spans="2:20" customFormat="1" ht="20.149999999999999" customHeight="1" x14ac:dyDescent="0.25">
      <c r="B7" s="7" t="s">
        <v>37</v>
      </c>
      <c r="C7" s="40"/>
      <c r="D7" s="41"/>
      <c r="E7" s="9" cm="1">
        <f t="array" ref="E7">SUM(SUMIF(ST_IN_TBL_StructuralProducts[Tier],{"Good practice","Best practice"},ST_IN_TBL_StructuralProducts[Cost]))</f>
        <v>0</v>
      </c>
      <c r="F7" s="1"/>
      <c r="G7" s="1"/>
      <c r="H7" s="1"/>
      <c r="I7" s="1"/>
      <c r="J7" s="1"/>
      <c r="K7" s="1"/>
      <c r="L7" s="1"/>
      <c r="M7" s="12" t="s">
        <v>0</v>
      </c>
      <c r="N7" s="38" t="s">
        <v>34</v>
      </c>
      <c r="O7" s="59">
        <v>0.35</v>
      </c>
      <c r="P7" s="44">
        <v>2</v>
      </c>
      <c r="Q7" s="1"/>
      <c r="R7" s="65"/>
      <c r="S7" s="60"/>
    </row>
    <row r="8" spans="2:20" customFormat="1" ht="20.149999999999999" customHeight="1" x14ac:dyDescent="0.25">
      <c r="B8" s="7" t="s">
        <v>38</v>
      </c>
      <c r="C8" s="40"/>
      <c r="D8" s="41"/>
      <c r="E8" s="51" t="str">
        <f>IF(ST_IN_CostStructural="","",IF(ST_CAL_GoodPracticeCostStructure/ST_IN_CostStructural&gt;=100%,100%,ST_CAL_GoodPracticeCostStructure/ST_IN_CostStructural))</f>
        <v/>
      </c>
      <c r="F8" s="1"/>
      <c r="G8" s="1"/>
      <c r="H8" s="1"/>
      <c r="I8" s="1"/>
      <c r="J8" s="1"/>
      <c r="K8" s="1"/>
      <c r="L8" s="1"/>
      <c r="M8" s="12" t="s">
        <v>0</v>
      </c>
      <c r="N8" s="38" t="s">
        <v>34</v>
      </c>
      <c r="O8" s="47">
        <v>0.5</v>
      </c>
      <c r="P8" s="44">
        <v>3</v>
      </c>
      <c r="Q8" s="1"/>
      <c r="R8" s="64"/>
      <c r="S8" s="60"/>
    </row>
    <row r="9" spans="2:20" customFormat="1" ht="20.149999999999999" customHeight="1" x14ac:dyDescent="0.25">
      <c r="B9" s="7" t="s">
        <v>39</v>
      </c>
      <c r="C9" s="40"/>
      <c r="D9" s="42"/>
      <c r="E9" s="9" cm="1">
        <f t="array" ref="E9">SUM(SUMIF(ST_IN_TBL_StructuralProducts[Tier],{"Best practice"},ST_IN_TBL_StructuralProducts[Cost]))</f>
        <v>0</v>
      </c>
      <c r="K9" s="1"/>
      <c r="L9" s="1"/>
      <c r="M9" s="13" t="s">
        <v>8</v>
      </c>
      <c r="N9" s="13" t="s">
        <v>35</v>
      </c>
      <c r="O9" s="48">
        <v>0.05</v>
      </c>
      <c r="P9" s="44">
        <v>1</v>
      </c>
      <c r="Q9" s="1"/>
      <c r="R9" s="67">
        <f>IF(ST_CAL_BestPracticeStructure&gt;=ST_REF_EPBenchmark_AStructure,ST_REF_EPPoints_AStructure,0)</f>
        <v>1</v>
      </c>
      <c r="T9" s="1"/>
    </row>
    <row r="10" spans="2:20" customFormat="1" ht="20.149999999999999" customHeight="1" x14ac:dyDescent="0.25">
      <c r="B10" s="7" t="s">
        <v>40</v>
      </c>
      <c r="C10" s="42"/>
      <c r="D10" s="42"/>
      <c r="E10" s="52" t="str">
        <f>IF(ST_IN_CostStructural="","",IF(ST_CAL_BestPracticeCostStructure/ST_IN_CostStructural&gt;=100%,100%,ST_CAL_BestPracticeCostStructure/ST_IN_CostStructural))</f>
        <v/>
      </c>
      <c r="K10" s="1"/>
      <c r="L10" s="1"/>
      <c r="M10" s="38" t="s">
        <v>9</v>
      </c>
      <c r="N10" s="38" t="s">
        <v>34</v>
      </c>
      <c r="O10" s="47">
        <v>0.65</v>
      </c>
      <c r="P10" s="44">
        <v>1</v>
      </c>
      <c r="Q10" s="1"/>
      <c r="R10" s="66">
        <f>IF(ST_CAL_GoodPracticeStructure&gt;=ST_REF_EPBenchmark_BStructure,ST_REF_EPPoints_BStructure,0)</f>
        <v>1</v>
      </c>
      <c r="S10" s="61"/>
      <c r="T10" s="39"/>
    </row>
    <row r="11" spans="2:20" customFormat="1" ht="20.149999999999999" customHeight="1" x14ac:dyDescent="0.25">
      <c r="B11" s="43" t="s">
        <v>0</v>
      </c>
      <c r="C11" s="40"/>
      <c r="D11" s="42"/>
      <c r="E11" s="10" t="str">
        <f>IF(ST_IN_CostStructural="","",IF(ST_CAL_GoodPracticeStructure&gt;=O8,P8,IF(ST_CAL_GoodPracticeStructure&gt;=O7,P7,IF(ST_CAL_GoodPracticeStructure&gt;=ST_REF_CABenchmarkStructure,ST_REF_CAPointsStructure,0))))</f>
        <v/>
      </c>
      <c r="K11" s="1"/>
      <c r="L11" s="1"/>
      <c r="M11" s="13" t="s">
        <v>8</v>
      </c>
      <c r="N11" s="13" t="s">
        <v>35</v>
      </c>
      <c r="O11" s="48">
        <v>0.1</v>
      </c>
      <c r="P11" s="44">
        <v>2</v>
      </c>
      <c r="Q11" s="1"/>
      <c r="R11" s="66">
        <f>IF(ST_CAL_BestPracticeStructure&gt;=O11,P11,0)</f>
        <v>2</v>
      </c>
      <c r="S11" s="61"/>
      <c r="T11" s="39"/>
    </row>
    <row r="12" spans="2:20" customFormat="1" ht="20.149999999999999" customHeight="1" x14ac:dyDescent="0.25">
      <c r="B12" s="43" t="s">
        <v>1</v>
      </c>
      <c r="C12" s="40"/>
      <c r="D12" s="42"/>
      <c r="E12" s="10" t="str">
        <f>IF(ST_IN_CostStructural="","",IF(ST_CAL_CreditAchievementStructure=3,MAX(R9:R12),0))</f>
        <v/>
      </c>
      <c r="K12" s="1"/>
      <c r="L12" s="1"/>
      <c r="M12" s="38" t="s">
        <v>9</v>
      </c>
      <c r="N12" s="38" t="s">
        <v>34</v>
      </c>
      <c r="O12" s="47">
        <v>0.8</v>
      </c>
      <c r="P12" s="44">
        <v>2</v>
      </c>
      <c r="Q12" s="1"/>
      <c r="R12" s="68">
        <f>IF(ST_CAL_GoodPracticeStructure&gt;=O12,P12,0)</f>
        <v>2</v>
      </c>
    </row>
    <row r="13" spans="2:20" customFormat="1" ht="20.149999999999999" customHeight="1" x14ac:dyDescent="0.25">
      <c r="F13" s="1"/>
      <c r="G13" s="1"/>
      <c r="H13" s="1"/>
      <c r="I13" s="1"/>
      <c r="J13" s="1"/>
      <c r="K13" s="1"/>
      <c r="L13" s="1"/>
      <c r="M13" s="2" t="s">
        <v>56</v>
      </c>
      <c r="N13" s="1"/>
      <c r="O13" s="1"/>
      <c r="P13" s="1"/>
      <c r="Q13" s="1"/>
    </row>
    <row r="14" spans="2:20" ht="20.149999999999999" customHeight="1" x14ac:dyDescent="0.25">
      <c r="B14"/>
      <c r="C14"/>
      <c r="M14" s="44" t="s">
        <v>54</v>
      </c>
      <c r="N14" s="39" t="s">
        <v>55</v>
      </c>
      <c r="P14"/>
      <c r="S14" s="63"/>
    </row>
    <row r="15" spans="2:20" ht="25" customHeight="1" x14ac:dyDescent="0.25">
      <c r="B15" s="6" t="s">
        <v>3</v>
      </c>
      <c r="C15" s="5"/>
      <c r="D15" s="36"/>
      <c r="E15" s="36"/>
      <c r="F15" s="36"/>
      <c r="G15" s="36"/>
      <c r="H15" s="36"/>
      <c r="I15" s="36"/>
      <c r="J15" s="36"/>
      <c r="K15"/>
      <c r="M15" s="44">
        <v>10</v>
      </c>
      <c r="N15" s="39" t="s">
        <v>34</v>
      </c>
      <c r="P15"/>
      <c r="Q15"/>
      <c r="R15" s="39"/>
      <c r="S15" s="62"/>
      <c r="T15" s="39"/>
    </row>
    <row r="16" spans="2:20" ht="20.149999999999999" customHeight="1" x14ac:dyDescent="0.25">
      <c r="B16" s="45" t="s">
        <v>47</v>
      </c>
      <c r="C16" s="45" t="s">
        <v>48</v>
      </c>
      <c r="D16" s="45" t="s">
        <v>46</v>
      </c>
      <c r="E16" s="45" t="s">
        <v>44</v>
      </c>
      <c r="F16" s="45" t="s">
        <v>49</v>
      </c>
      <c r="G16" s="45" t="s">
        <v>50</v>
      </c>
      <c r="H16" s="45" t="s">
        <v>51</v>
      </c>
      <c r="I16" s="45" t="s">
        <v>52</v>
      </c>
      <c r="J16" s="45" t="s">
        <v>53</v>
      </c>
      <c r="K16" s="46" t="s">
        <v>54</v>
      </c>
      <c r="L16" s="46" t="s">
        <v>28</v>
      </c>
      <c r="M16" s="18">
        <v>15</v>
      </c>
      <c r="N16" t="s">
        <v>35</v>
      </c>
      <c r="O16"/>
      <c r="P16"/>
      <c r="Q16"/>
      <c r="R16" s="39"/>
      <c r="S16" s="62"/>
      <c r="T16" s="39"/>
    </row>
    <row r="17" spans="2:19" ht="40" customHeight="1" x14ac:dyDescent="0.25">
      <c r="B17" s="90"/>
      <c r="C17" s="91"/>
      <c r="D17" s="91"/>
      <c r="E17" s="92"/>
      <c r="F17" s="93"/>
      <c r="G17" s="93"/>
      <c r="H17" s="93"/>
      <c r="I17" s="93"/>
      <c r="J17" s="93"/>
      <c r="K17" s="98"/>
      <c r="L17" s="16" t="str">
        <f>IF(ST_IN_TBL_StructuralProducts[[#This Row],[RPV]]="","",IF(ST_IN_TBL_StructuralProducts[[#This Row],[RPV]]&lt;$M$15,"No achievement",IF(AND(ST_IN_TBL_StructuralProducts[[#This Row],[RPV]]&gt;=$M$15,ST_IN_TBL_StructuralProducts[[#This Row],[RPV]]&lt;$M$16),$N$15,$N$16)))</f>
        <v/>
      </c>
      <c r="N17"/>
      <c r="O17"/>
      <c r="P17"/>
      <c r="Q17"/>
      <c r="R17"/>
      <c r="S17" s="62"/>
    </row>
    <row r="18" spans="2:19" ht="40" customHeight="1" x14ac:dyDescent="0.25">
      <c r="B18" s="90"/>
      <c r="C18" s="90"/>
      <c r="D18" s="90"/>
      <c r="E18" s="94"/>
      <c r="F18" s="95"/>
      <c r="G18" s="95"/>
      <c r="H18" s="95"/>
      <c r="I18" s="95"/>
      <c r="J18" s="95"/>
      <c r="K18" s="99"/>
      <c r="L18" s="80" t="str">
        <f>IF(ST_IN_TBL_StructuralProducts[[#This Row],[RPV]]="","",IF(ST_IN_TBL_StructuralProducts[[#This Row],[RPV]]&lt;$M$15,"No achievement",IF(AND(ST_IN_TBL_StructuralProducts[[#This Row],[RPV]]&gt;=$M$15,ST_IN_TBL_StructuralProducts[[#This Row],[RPV]]&lt;$M$16),$N$15,$N$16)))</f>
        <v/>
      </c>
      <c r="N18"/>
      <c r="O18"/>
      <c r="P18"/>
      <c r="Q18"/>
      <c r="R18"/>
      <c r="S18" s="62"/>
    </row>
    <row r="19" spans="2:19" ht="40" customHeight="1" x14ac:dyDescent="0.25">
      <c r="B19" s="90"/>
      <c r="C19" s="90"/>
      <c r="D19" s="90"/>
      <c r="E19" s="94"/>
      <c r="F19" s="95"/>
      <c r="G19" s="95"/>
      <c r="H19" s="95"/>
      <c r="I19" s="95"/>
      <c r="J19" s="95"/>
      <c r="K19" s="99"/>
      <c r="L19" s="80" t="str">
        <f>IF(ST_IN_TBL_StructuralProducts[[#This Row],[RPV]]="","",IF(ST_IN_TBL_StructuralProducts[[#This Row],[RPV]]&lt;$M$15,"No achievement",IF(AND(ST_IN_TBL_StructuralProducts[[#This Row],[RPV]]&gt;=$M$15,ST_IN_TBL_StructuralProducts[[#This Row],[RPV]]&lt;$M$16),$N$15,$N$16)))</f>
        <v/>
      </c>
      <c r="N19"/>
      <c r="O19"/>
      <c r="P19"/>
      <c r="Q19"/>
      <c r="R19"/>
      <c r="S19" s="62"/>
    </row>
    <row r="20" spans="2:19" ht="40" customHeight="1" x14ac:dyDescent="0.25">
      <c r="B20" s="90"/>
      <c r="C20" s="90"/>
      <c r="D20" s="90"/>
      <c r="E20" s="94"/>
      <c r="F20" s="95"/>
      <c r="G20" s="95"/>
      <c r="H20" s="95"/>
      <c r="I20" s="95"/>
      <c r="J20" s="95"/>
      <c r="K20" s="99"/>
      <c r="L20" s="80" t="str">
        <f>IF(ST_IN_TBL_StructuralProducts[[#This Row],[RPV]]="","",IF(ST_IN_TBL_StructuralProducts[[#This Row],[RPV]]&lt;$M$15,"No achievement",IF(AND(ST_IN_TBL_StructuralProducts[[#This Row],[RPV]]&gt;=$M$15,ST_IN_TBL_StructuralProducts[[#This Row],[RPV]]&lt;$M$16),$N$15,$N$16)))</f>
        <v/>
      </c>
      <c r="N20"/>
      <c r="O20"/>
      <c r="P20"/>
      <c r="Q20"/>
      <c r="R20"/>
      <c r="S20" s="62"/>
    </row>
    <row r="21" spans="2:19" ht="40" customHeight="1" x14ac:dyDescent="0.25">
      <c r="B21" s="90"/>
      <c r="C21" s="90"/>
      <c r="D21" s="90"/>
      <c r="E21" s="94"/>
      <c r="F21" s="95"/>
      <c r="G21" s="95"/>
      <c r="H21" s="95"/>
      <c r="I21" s="95"/>
      <c r="J21" s="95"/>
      <c r="K21" s="99"/>
      <c r="L21" s="80" t="str">
        <f>IF(ST_IN_TBL_StructuralProducts[[#This Row],[RPV]]="","",IF(ST_IN_TBL_StructuralProducts[[#This Row],[RPV]]&lt;$M$15,"No achievement",IF(AND(ST_IN_TBL_StructuralProducts[[#This Row],[RPV]]&gt;=$M$15,ST_IN_TBL_StructuralProducts[[#This Row],[RPV]]&lt;$M$16),$N$15,$N$16)))</f>
        <v/>
      </c>
      <c r="N21"/>
      <c r="O21"/>
      <c r="P21"/>
      <c r="Q21"/>
      <c r="R21"/>
      <c r="S21" s="62"/>
    </row>
    <row r="22" spans="2:19" ht="40" customHeight="1" x14ac:dyDescent="0.25">
      <c r="B22" s="90"/>
      <c r="C22" s="90"/>
      <c r="D22" s="90"/>
      <c r="E22" s="94"/>
      <c r="F22" s="95"/>
      <c r="G22" s="95"/>
      <c r="H22" s="95"/>
      <c r="I22" s="95"/>
      <c r="J22" s="95"/>
      <c r="K22" s="99"/>
      <c r="L22" s="80" t="str">
        <f>IF(ST_IN_TBL_StructuralProducts[[#This Row],[RPV]]="","",IF(ST_IN_TBL_StructuralProducts[[#This Row],[RPV]]&lt;$M$15,"No achievement",IF(AND(ST_IN_TBL_StructuralProducts[[#This Row],[RPV]]&gt;=$M$15,ST_IN_TBL_StructuralProducts[[#This Row],[RPV]]&lt;$M$16),$N$15,$N$16)))</f>
        <v/>
      </c>
      <c r="N22"/>
      <c r="O22"/>
      <c r="P22"/>
      <c r="Q22"/>
      <c r="R22"/>
      <c r="S22" s="62"/>
    </row>
    <row r="23" spans="2:19" ht="40" customHeight="1" x14ac:dyDescent="0.25">
      <c r="B23" s="90"/>
      <c r="C23" s="90"/>
      <c r="D23" s="90"/>
      <c r="E23" s="94"/>
      <c r="F23" s="95"/>
      <c r="G23" s="95"/>
      <c r="H23" s="95"/>
      <c r="I23" s="95"/>
      <c r="J23" s="95"/>
      <c r="K23" s="99"/>
      <c r="L23" s="80" t="str">
        <f>IF(ST_IN_TBL_StructuralProducts[[#This Row],[RPV]]="","",IF(ST_IN_TBL_StructuralProducts[[#This Row],[RPV]]&lt;$M$15,"No achievement",IF(AND(ST_IN_TBL_StructuralProducts[[#This Row],[RPV]]&gt;=$M$15,ST_IN_TBL_StructuralProducts[[#This Row],[RPV]]&lt;$M$16),$N$15,$N$16)))</f>
        <v/>
      </c>
      <c r="N23"/>
      <c r="O23"/>
      <c r="P23"/>
      <c r="Q23"/>
      <c r="R23"/>
      <c r="S23" s="62"/>
    </row>
    <row r="24" spans="2:19" ht="40" customHeight="1" x14ac:dyDescent="0.25">
      <c r="B24" s="90"/>
      <c r="C24" s="90"/>
      <c r="D24" s="90"/>
      <c r="E24" s="94"/>
      <c r="F24" s="95"/>
      <c r="G24" s="95"/>
      <c r="H24" s="95"/>
      <c r="I24" s="95"/>
      <c r="J24" s="95"/>
      <c r="K24" s="99"/>
      <c r="L24" s="80" t="str">
        <f>IF(ST_IN_TBL_StructuralProducts[[#This Row],[RPV]]="","",IF(ST_IN_TBL_StructuralProducts[[#This Row],[RPV]]&lt;$M$15,"No achievement",IF(AND(ST_IN_TBL_StructuralProducts[[#This Row],[RPV]]&gt;=$M$15,ST_IN_TBL_StructuralProducts[[#This Row],[RPV]]&lt;$M$16),$N$15,$N$16)))</f>
        <v/>
      </c>
      <c r="N24"/>
      <c r="O24"/>
      <c r="P24"/>
      <c r="Q24"/>
      <c r="R24"/>
      <c r="S24" s="62"/>
    </row>
    <row r="25" spans="2:19" ht="40" customHeight="1" x14ac:dyDescent="0.25">
      <c r="B25" s="90"/>
      <c r="C25" s="90"/>
      <c r="D25" s="90"/>
      <c r="E25" s="94"/>
      <c r="F25" s="95"/>
      <c r="G25" s="95"/>
      <c r="H25" s="95"/>
      <c r="I25" s="95"/>
      <c r="J25" s="95"/>
      <c r="K25" s="99"/>
      <c r="L25" s="80" t="str">
        <f>IF(ST_IN_TBL_StructuralProducts[[#This Row],[RPV]]="","",IF(ST_IN_TBL_StructuralProducts[[#This Row],[RPV]]&lt;$M$15,"No achievement",IF(AND(ST_IN_TBL_StructuralProducts[[#This Row],[RPV]]&gt;=$M$15,ST_IN_TBL_StructuralProducts[[#This Row],[RPV]]&lt;$M$16),$N$15,$N$16)))</f>
        <v/>
      </c>
      <c r="N25"/>
      <c r="O25"/>
      <c r="P25"/>
      <c r="Q25"/>
      <c r="R25"/>
      <c r="S25" s="62"/>
    </row>
    <row r="26" spans="2:19" ht="40" customHeight="1" x14ac:dyDescent="0.25">
      <c r="B26" s="90"/>
      <c r="C26" s="90"/>
      <c r="D26" s="90"/>
      <c r="E26" s="94"/>
      <c r="F26" s="95"/>
      <c r="G26" s="95"/>
      <c r="H26" s="95"/>
      <c r="I26" s="95"/>
      <c r="J26" s="95"/>
      <c r="K26" s="99"/>
      <c r="L26" s="80" t="str">
        <f>IF(ST_IN_TBL_StructuralProducts[[#This Row],[RPV]]="","",IF(ST_IN_TBL_StructuralProducts[[#This Row],[RPV]]&lt;$M$15,"No achievement",IF(AND(ST_IN_TBL_StructuralProducts[[#This Row],[RPV]]&gt;=$M$15,ST_IN_TBL_StructuralProducts[[#This Row],[RPV]]&lt;$M$16),$N$15,$N$16)))</f>
        <v/>
      </c>
      <c r="N26"/>
      <c r="O26"/>
      <c r="P26"/>
      <c r="Q26"/>
      <c r="R26"/>
      <c r="S26" s="62"/>
    </row>
    <row r="27" spans="2:19" ht="40" customHeight="1" x14ac:dyDescent="0.25">
      <c r="B27" s="90"/>
      <c r="C27" s="90"/>
      <c r="D27" s="90"/>
      <c r="E27" s="94"/>
      <c r="F27" s="95"/>
      <c r="G27" s="95"/>
      <c r="H27" s="95"/>
      <c r="I27" s="95"/>
      <c r="J27" s="95"/>
      <c r="K27" s="99"/>
      <c r="L27" s="80" t="str">
        <f>IF(ST_IN_TBL_StructuralProducts[[#This Row],[RPV]]="","",IF(ST_IN_TBL_StructuralProducts[[#This Row],[RPV]]&lt;$M$15,"No achievement",IF(AND(ST_IN_TBL_StructuralProducts[[#This Row],[RPV]]&gt;=$M$15,ST_IN_TBL_StructuralProducts[[#This Row],[RPV]]&lt;$M$16),$N$15,$N$16)))</f>
        <v/>
      </c>
      <c r="N27"/>
      <c r="O27"/>
      <c r="P27"/>
      <c r="Q27"/>
      <c r="R27"/>
      <c r="S27" s="62"/>
    </row>
    <row r="28" spans="2:19" ht="40" customHeight="1" x14ac:dyDescent="0.25">
      <c r="B28" s="90"/>
      <c r="C28" s="90"/>
      <c r="D28" s="90"/>
      <c r="E28" s="94"/>
      <c r="F28" s="95"/>
      <c r="G28" s="95"/>
      <c r="H28" s="95"/>
      <c r="I28" s="95"/>
      <c r="J28" s="95"/>
      <c r="K28" s="99"/>
      <c r="L28" s="80" t="str">
        <f>IF(ST_IN_TBL_StructuralProducts[[#This Row],[RPV]]="","",IF(ST_IN_TBL_StructuralProducts[[#This Row],[RPV]]&lt;$M$15,"No achievement",IF(AND(ST_IN_TBL_StructuralProducts[[#This Row],[RPV]]&gt;=$M$15,ST_IN_TBL_StructuralProducts[[#This Row],[RPV]]&lt;$M$16),$N$15,$N$16)))</f>
        <v/>
      </c>
      <c r="N28"/>
      <c r="O28"/>
      <c r="P28"/>
      <c r="Q28"/>
      <c r="R28"/>
      <c r="S28" s="62"/>
    </row>
    <row r="29" spans="2:19" ht="40" customHeight="1" x14ac:dyDescent="0.25">
      <c r="B29" s="90"/>
      <c r="C29" s="90"/>
      <c r="D29" s="90"/>
      <c r="E29" s="94"/>
      <c r="F29" s="95"/>
      <c r="G29" s="95"/>
      <c r="H29" s="95"/>
      <c r="I29" s="95"/>
      <c r="J29" s="95"/>
      <c r="K29" s="99"/>
      <c r="L29" s="80" t="str">
        <f>IF(ST_IN_TBL_StructuralProducts[[#This Row],[RPV]]="","",IF(ST_IN_TBL_StructuralProducts[[#This Row],[RPV]]&lt;$M$15,"No achievement",IF(AND(ST_IN_TBL_StructuralProducts[[#This Row],[RPV]]&gt;=$M$15,ST_IN_TBL_StructuralProducts[[#This Row],[RPV]]&lt;$M$16),$N$15,$N$16)))</f>
        <v/>
      </c>
      <c r="N29"/>
      <c r="O29"/>
      <c r="P29"/>
      <c r="Q29"/>
      <c r="R29"/>
      <c r="S29" s="62"/>
    </row>
    <row r="30" spans="2:19" ht="40" customHeight="1" x14ac:dyDescent="0.25">
      <c r="B30" s="90"/>
      <c r="C30" s="90"/>
      <c r="D30" s="90"/>
      <c r="E30" s="94"/>
      <c r="F30" s="95"/>
      <c r="G30" s="95"/>
      <c r="H30" s="95"/>
      <c r="I30" s="95"/>
      <c r="J30" s="95"/>
      <c r="K30" s="99"/>
      <c r="L30" s="80" t="str">
        <f>IF(ST_IN_TBL_StructuralProducts[[#This Row],[RPV]]="","",IF(ST_IN_TBL_StructuralProducts[[#This Row],[RPV]]&lt;$M$15,"No achievement",IF(AND(ST_IN_TBL_StructuralProducts[[#This Row],[RPV]]&gt;=$M$15,ST_IN_TBL_StructuralProducts[[#This Row],[RPV]]&lt;$M$16),$N$15,$N$16)))</f>
        <v/>
      </c>
      <c r="N30"/>
      <c r="O30"/>
      <c r="P30"/>
      <c r="Q30"/>
      <c r="R30"/>
      <c r="S30" s="62"/>
    </row>
    <row r="31" spans="2:19" ht="40" customHeight="1" x14ac:dyDescent="0.25">
      <c r="B31" s="90"/>
      <c r="C31" s="90"/>
      <c r="D31" s="90"/>
      <c r="E31" s="94"/>
      <c r="F31" s="95"/>
      <c r="G31" s="95"/>
      <c r="H31" s="95"/>
      <c r="I31" s="95"/>
      <c r="J31" s="95"/>
      <c r="K31" s="99"/>
      <c r="L31" s="80" t="str">
        <f>IF(ST_IN_TBL_StructuralProducts[[#This Row],[RPV]]="","",IF(ST_IN_TBL_StructuralProducts[[#This Row],[RPV]]&lt;$M$15,"No achievement",IF(AND(ST_IN_TBL_StructuralProducts[[#This Row],[RPV]]&gt;=$M$15,ST_IN_TBL_StructuralProducts[[#This Row],[RPV]]&lt;$M$16),$N$15,$N$16)))</f>
        <v/>
      </c>
      <c r="N31"/>
      <c r="O31"/>
      <c r="P31"/>
      <c r="Q31"/>
      <c r="R31"/>
      <c r="S31" s="62"/>
    </row>
    <row r="32" spans="2:19" ht="40" customHeight="1" x14ac:dyDescent="0.25">
      <c r="B32" s="90"/>
      <c r="C32" s="90"/>
      <c r="D32" s="90"/>
      <c r="E32" s="94"/>
      <c r="F32" s="95"/>
      <c r="G32" s="95"/>
      <c r="H32" s="95"/>
      <c r="I32" s="95"/>
      <c r="J32" s="95"/>
      <c r="K32" s="99"/>
      <c r="L32" s="80" t="str">
        <f>IF(ST_IN_TBL_StructuralProducts[[#This Row],[RPV]]="","",IF(ST_IN_TBL_StructuralProducts[[#This Row],[RPV]]&lt;$M$15,"No achievement",IF(AND(ST_IN_TBL_StructuralProducts[[#This Row],[RPV]]&gt;=$M$15,ST_IN_TBL_StructuralProducts[[#This Row],[RPV]]&lt;$M$16),$N$15,$N$16)))</f>
        <v/>
      </c>
      <c r="N32"/>
      <c r="O32"/>
      <c r="P32"/>
      <c r="Q32"/>
      <c r="R32"/>
      <c r="S32" s="62"/>
    </row>
    <row r="33" spans="2:25" ht="40" customHeight="1" x14ac:dyDescent="0.25">
      <c r="B33" s="90"/>
      <c r="C33" s="91"/>
      <c r="D33" s="91"/>
      <c r="E33" s="92"/>
      <c r="F33" s="93"/>
      <c r="G33" s="93"/>
      <c r="H33" s="93"/>
      <c r="I33" s="93"/>
      <c r="J33" s="93"/>
      <c r="K33" s="99"/>
      <c r="L33" s="16" t="str">
        <f>IF(ST_IN_TBL_StructuralProducts[[#This Row],[RPV]]="","",IF(ST_IN_TBL_StructuralProducts[[#This Row],[RPV]]&lt;$M$15,"No achievement",IF(AND(ST_IN_TBL_StructuralProducts[[#This Row],[RPV]]&gt;=$M$15,ST_IN_TBL_StructuralProducts[[#This Row],[RPV]]&lt;$M$16),$N$15,$N$16)))</f>
        <v/>
      </c>
      <c r="N33"/>
      <c r="O33"/>
      <c r="P33"/>
      <c r="Q33"/>
      <c r="R33"/>
    </row>
    <row r="34" spans="2:25" ht="40" customHeight="1" x14ac:dyDescent="0.25">
      <c r="B34" s="96"/>
      <c r="C34" s="91"/>
      <c r="D34" s="91"/>
      <c r="E34" s="92"/>
      <c r="F34" s="93"/>
      <c r="G34" s="93"/>
      <c r="H34" s="93"/>
      <c r="I34" s="93"/>
      <c r="J34" s="93"/>
      <c r="K34" s="99"/>
      <c r="L34" s="16" t="str">
        <f>IF(ST_IN_TBL_StructuralProducts[[#This Row],[RPV]]="","",IF(ST_IN_TBL_StructuralProducts[[#This Row],[RPV]]&lt;$M$15,"No achievement",IF(AND(ST_IN_TBL_StructuralProducts[[#This Row],[RPV]]&gt;=$M$15,ST_IN_TBL_StructuralProducts[[#This Row],[RPV]]&lt;$M$16),$N$15,$N$16)))</f>
        <v/>
      </c>
      <c r="N34"/>
      <c r="O34"/>
      <c r="P34"/>
      <c r="Q34"/>
      <c r="R34"/>
    </row>
    <row r="35" spans="2:25" ht="40" customHeight="1" x14ac:dyDescent="0.25">
      <c r="B35" s="96"/>
      <c r="C35" s="91"/>
      <c r="D35" s="91"/>
      <c r="E35" s="92"/>
      <c r="F35" s="93"/>
      <c r="G35" s="93"/>
      <c r="H35" s="93"/>
      <c r="I35" s="93"/>
      <c r="J35" s="93"/>
      <c r="K35" s="99"/>
      <c r="L35" s="16" t="str">
        <f>IF(ST_IN_TBL_StructuralProducts[[#This Row],[RPV]]="","",IF(ST_IN_TBL_StructuralProducts[[#This Row],[RPV]]&lt;$M$15,"No achievement",IF(AND(ST_IN_TBL_StructuralProducts[[#This Row],[RPV]]&gt;=$M$15,ST_IN_TBL_StructuralProducts[[#This Row],[RPV]]&lt;$M$16),$N$15,$N$16)))</f>
        <v/>
      </c>
      <c r="N35"/>
      <c r="O35"/>
      <c r="P35"/>
      <c r="Q35"/>
      <c r="R35"/>
    </row>
    <row r="36" spans="2:25" ht="40" customHeight="1" x14ac:dyDescent="0.25">
      <c r="B36" s="91"/>
      <c r="C36" s="91"/>
      <c r="D36" s="91"/>
      <c r="E36" s="92"/>
      <c r="F36" s="93"/>
      <c r="G36" s="93"/>
      <c r="H36" s="93"/>
      <c r="I36" s="93"/>
      <c r="J36" s="93"/>
      <c r="K36" s="99"/>
      <c r="L36" s="16" t="str">
        <f>IF(ST_IN_TBL_StructuralProducts[[#This Row],[RPV]]="","",IF(ST_IN_TBL_StructuralProducts[[#This Row],[RPV]]&lt;$M$15,"No achievement",IF(AND(ST_IN_TBL_StructuralProducts[[#This Row],[RPV]]&gt;=$M$15,ST_IN_TBL_StructuralProducts[[#This Row],[RPV]]&lt;$M$16),$N$15,$N$16)))</f>
        <v/>
      </c>
      <c r="N36"/>
      <c r="O36"/>
      <c r="P36"/>
      <c r="Q36"/>
      <c r="R36"/>
      <c r="Y36" s="3"/>
    </row>
    <row r="37" spans="2:25" ht="40" customHeight="1" x14ac:dyDescent="0.25">
      <c r="B37" s="91"/>
      <c r="C37" s="91"/>
      <c r="D37" s="91"/>
      <c r="E37" s="92"/>
      <c r="F37" s="93"/>
      <c r="G37" s="93"/>
      <c r="H37" s="93"/>
      <c r="I37" s="93"/>
      <c r="J37" s="93"/>
      <c r="K37" s="99"/>
      <c r="L37" s="16" t="str">
        <f>IF(ST_IN_TBL_StructuralProducts[[#This Row],[RPV]]="","",IF(ST_IN_TBL_StructuralProducts[[#This Row],[RPV]]&lt;$M$15,"No achievement",IF(AND(ST_IN_TBL_StructuralProducts[[#This Row],[RPV]]&gt;=$M$15,ST_IN_TBL_StructuralProducts[[#This Row],[RPV]]&lt;$M$16),$N$15,$N$16)))</f>
        <v/>
      </c>
      <c r="N37"/>
      <c r="O37"/>
      <c r="P37"/>
      <c r="Q37"/>
      <c r="R37"/>
    </row>
    <row r="38" spans="2:25" ht="40" customHeight="1" x14ac:dyDescent="0.25">
      <c r="B38" s="91"/>
      <c r="C38" s="91"/>
      <c r="D38" s="91"/>
      <c r="E38" s="92"/>
      <c r="F38" s="93"/>
      <c r="G38" s="93"/>
      <c r="H38" s="93"/>
      <c r="I38" s="93"/>
      <c r="J38" s="93"/>
      <c r="K38" s="99"/>
      <c r="L38" s="16" t="str">
        <f>IF(ST_IN_TBL_StructuralProducts[[#This Row],[RPV]]="","",IF(ST_IN_TBL_StructuralProducts[[#This Row],[RPV]]&lt;$M$15,"No achievement",IF(AND(ST_IN_TBL_StructuralProducts[[#This Row],[RPV]]&gt;=$M$15,ST_IN_TBL_StructuralProducts[[#This Row],[RPV]]&lt;$M$16),$N$15,$N$16)))</f>
        <v/>
      </c>
      <c r="N38"/>
      <c r="O38"/>
      <c r="P38"/>
      <c r="Q38"/>
      <c r="R38"/>
    </row>
    <row r="39" spans="2:25" ht="40" customHeight="1" x14ac:dyDescent="0.25">
      <c r="B39" s="91"/>
      <c r="C39" s="91"/>
      <c r="D39" s="91"/>
      <c r="E39" s="92"/>
      <c r="F39" s="93"/>
      <c r="G39" s="93"/>
      <c r="H39" s="93"/>
      <c r="I39" s="93"/>
      <c r="J39" s="93"/>
      <c r="K39" s="99"/>
      <c r="L39" s="16" t="str">
        <f>IF(ST_IN_TBL_StructuralProducts[[#This Row],[RPV]]="","",IF(ST_IN_TBL_StructuralProducts[[#This Row],[RPV]]&lt;$M$15,"No achievement",IF(AND(ST_IN_TBL_StructuralProducts[[#This Row],[RPV]]&gt;=$M$15,ST_IN_TBL_StructuralProducts[[#This Row],[RPV]]&lt;$M$16),$N$15,$N$16)))</f>
        <v/>
      </c>
      <c r="N39"/>
      <c r="O39"/>
      <c r="P39"/>
      <c r="Q39"/>
      <c r="R39"/>
    </row>
    <row r="40" spans="2:25" ht="40" customHeight="1" x14ac:dyDescent="0.25">
      <c r="B40" s="91"/>
      <c r="C40" s="91"/>
      <c r="D40" s="91"/>
      <c r="E40" s="92"/>
      <c r="F40" s="93"/>
      <c r="G40" s="93"/>
      <c r="H40" s="93"/>
      <c r="I40" s="93"/>
      <c r="J40" s="93"/>
      <c r="K40" s="99"/>
      <c r="L40" s="16" t="str">
        <f>IF(ST_IN_TBL_StructuralProducts[[#This Row],[RPV]]="","",IF(ST_IN_TBL_StructuralProducts[[#This Row],[RPV]]&lt;$M$15,"No achievement",IF(AND(ST_IN_TBL_StructuralProducts[[#This Row],[RPV]]&gt;=$M$15,ST_IN_TBL_StructuralProducts[[#This Row],[RPV]]&lt;$M$16),$N$15,$N$16)))</f>
        <v/>
      </c>
      <c r="N40"/>
      <c r="O40"/>
      <c r="P40"/>
      <c r="Q40"/>
      <c r="R40"/>
    </row>
    <row r="41" spans="2:25" ht="40" customHeight="1" x14ac:dyDescent="0.25">
      <c r="B41" s="91"/>
      <c r="C41" s="91"/>
      <c r="D41" s="91"/>
      <c r="E41" s="97"/>
      <c r="F41" s="93"/>
      <c r="G41" s="93"/>
      <c r="H41" s="93"/>
      <c r="I41" s="93"/>
      <c r="J41" s="93"/>
      <c r="K41" s="99"/>
      <c r="L41" s="16" t="str">
        <f>IF(ST_IN_TBL_StructuralProducts[[#This Row],[RPV]]="","",IF(ST_IN_TBL_StructuralProducts[[#This Row],[RPV]]&lt;$M$15,"No achievement",IF(AND(ST_IN_TBL_StructuralProducts[[#This Row],[RPV]]&gt;=$M$15,ST_IN_TBL_StructuralProducts[[#This Row],[RPV]]&lt;$M$16),$N$15,$N$16)))</f>
        <v/>
      </c>
      <c r="N41"/>
      <c r="O41"/>
      <c r="P41"/>
      <c r="Q41"/>
      <c r="R41"/>
    </row>
    <row r="42" spans="2:25" ht="40" customHeight="1" x14ac:dyDescent="0.25">
      <c r="B42" s="91"/>
      <c r="C42" s="91"/>
      <c r="D42" s="91"/>
      <c r="E42" s="97"/>
      <c r="F42" s="93"/>
      <c r="G42" s="93"/>
      <c r="H42" s="93"/>
      <c r="I42" s="93"/>
      <c r="J42" s="93"/>
      <c r="K42" s="99"/>
      <c r="L42" s="16" t="str">
        <f>IF(ST_IN_TBL_StructuralProducts[[#This Row],[RPV]]="","",IF(ST_IN_TBL_StructuralProducts[[#This Row],[RPV]]&lt;$M$15,"No achievement",IF(AND(ST_IN_TBL_StructuralProducts[[#This Row],[RPV]]&gt;=$M$15,ST_IN_TBL_StructuralProducts[[#This Row],[RPV]]&lt;$M$16),$N$15,$N$16)))</f>
        <v/>
      </c>
      <c r="N42"/>
      <c r="O42"/>
      <c r="P42"/>
      <c r="Q42"/>
      <c r="R42"/>
    </row>
    <row r="43" spans="2:25" ht="40" customHeight="1" x14ac:dyDescent="0.25">
      <c r="B43" s="91"/>
      <c r="C43" s="91"/>
      <c r="D43" s="91"/>
      <c r="E43" s="92"/>
      <c r="F43" s="93"/>
      <c r="G43" s="93"/>
      <c r="H43" s="93"/>
      <c r="I43" s="93"/>
      <c r="J43" s="93"/>
      <c r="K43" s="99"/>
      <c r="L43" s="16" t="str">
        <f>IF(ST_IN_TBL_StructuralProducts[[#This Row],[RPV]]="","",IF(ST_IN_TBL_StructuralProducts[[#This Row],[RPV]]&lt;$M$15,"No achievement",IF(AND(ST_IN_TBL_StructuralProducts[[#This Row],[RPV]]&gt;=$M$15,ST_IN_TBL_StructuralProducts[[#This Row],[RPV]]&lt;$M$16),$N$15,$N$16)))</f>
        <v/>
      </c>
      <c r="N43"/>
      <c r="O43"/>
      <c r="P43"/>
      <c r="Q43"/>
      <c r="R43"/>
    </row>
    <row r="44" spans="2:25" ht="20.149999999999999" customHeight="1" x14ac:dyDescent="0.25">
      <c r="K44"/>
    </row>
    <row r="45" spans="2:25" ht="20.149999999999999" customHeight="1" x14ac:dyDescent="0.25">
      <c r="B45"/>
      <c r="C45"/>
      <c r="D45"/>
      <c r="F45"/>
      <c r="G45"/>
      <c r="H45"/>
      <c r="I45"/>
      <c r="J45"/>
      <c r="K45"/>
    </row>
    <row r="46" spans="2:25" ht="20.149999999999999" customHeight="1" x14ac:dyDescent="0.25">
      <c r="B46"/>
      <c r="C46"/>
      <c r="D46"/>
      <c r="F46"/>
      <c r="G46"/>
      <c r="H46"/>
      <c r="I46"/>
      <c r="J46"/>
      <c r="K46"/>
      <c r="L46"/>
      <c r="N46"/>
      <c r="O46"/>
      <c r="P46"/>
      <c r="Q46"/>
      <c r="R46"/>
      <c r="T46"/>
    </row>
    <row r="47" spans="2:25" ht="20.149999999999999" customHeight="1" x14ac:dyDescent="0.25">
      <c r="B47"/>
      <c r="C47"/>
      <c r="D47"/>
      <c r="K47"/>
      <c r="L47"/>
      <c r="N47"/>
      <c r="O47"/>
      <c r="P47"/>
      <c r="Q47"/>
      <c r="R47"/>
      <c r="T47"/>
    </row>
    <row r="48" spans="2:25" ht="20.149999999999999" customHeight="1" x14ac:dyDescent="0.25">
      <c r="B48"/>
      <c r="C48"/>
      <c r="D48"/>
      <c r="K48"/>
      <c r="L48"/>
      <c r="N48"/>
      <c r="O48"/>
      <c r="P48"/>
      <c r="Q48"/>
      <c r="R48"/>
      <c r="T48"/>
    </row>
    <row r="49" spans="2:20" ht="20.149999999999999" customHeight="1" x14ac:dyDescent="0.25">
      <c r="B49"/>
      <c r="C49"/>
      <c r="D49"/>
      <c r="K49"/>
      <c r="L49"/>
      <c r="N49"/>
      <c r="O49"/>
      <c r="P49"/>
      <c r="Q49"/>
      <c r="R49"/>
      <c r="T49"/>
    </row>
    <row r="50" spans="2:20" ht="20.149999999999999" customHeight="1" x14ac:dyDescent="0.25">
      <c r="B50"/>
      <c r="C50"/>
      <c r="D50"/>
      <c r="K50"/>
      <c r="L50"/>
      <c r="N50"/>
      <c r="O50"/>
      <c r="P50"/>
      <c r="Q50"/>
      <c r="R50"/>
      <c r="T50"/>
    </row>
    <row r="51" spans="2:20" ht="20.149999999999999" customHeight="1" x14ac:dyDescent="0.25">
      <c r="B51"/>
      <c r="C51"/>
      <c r="D51"/>
      <c r="K51"/>
      <c r="L51"/>
      <c r="N51"/>
      <c r="O51"/>
      <c r="P51"/>
      <c r="Q51"/>
      <c r="R51"/>
      <c r="T51"/>
    </row>
    <row r="52" spans="2:20" ht="20.149999999999999" customHeight="1" x14ac:dyDescent="0.25">
      <c r="B52"/>
      <c r="C52"/>
      <c r="D52"/>
      <c r="K52"/>
      <c r="L52"/>
      <c r="N52"/>
      <c r="O52"/>
      <c r="P52"/>
      <c r="Q52"/>
      <c r="R52"/>
      <c r="T52"/>
    </row>
    <row r="53" spans="2:20" ht="20.149999999999999" customHeight="1" x14ac:dyDescent="0.25">
      <c r="B53"/>
      <c r="C53"/>
      <c r="D53"/>
      <c r="K53"/>
      <c r="L53"/>
      <c r="N53"/>
      <c r="O53"/>
      <c r="P53"/>
      <c r="Q53"/>
      <c r="R53"/>
      <c r="T53"/>
    </row>
    <row r="54" spans="2:20" ht="20.149999999999999" customHeight="1" x14ac:dyDescent="0.25">
      <c r="B54"/>
      <c r="C54"/>
      <c r="D54"/>
      <c r="K54"/>
      <c r="L54"/>
      <c r="N54"/>
      <c r="O54"/>
      <c r="P54"/>
      <c r="Q54"/>
      <c r="R54"/>
      <c r="T54"/>
    </row>
    <row r="55" spans="2:20" ht="20.149999999999999" customHeight="1" x14ac:dyDescent="0.25">
      <c r="B55" s="36"/>
      <c r="K55"/>
      <c r="L55"/>
      <c r="N55"/>
      <c r="O55"/>
      <c r="P55"/>
      <c r="Q55"/>
      <c r="R55"/>
      <c r="T55"/>
    </row>
    <row r="56" spans="2:20" ht="20.149999999999999" customHeight="1" x14ac:dyDescent="0.25">
      <c r="B56" s="36"/>
      <c r="K56"/>
      <c r="L56"/>
      <c r="N56"/>
      <c r="O56"/>
      <c r="P56"/>
      <c r="Q56"/>
      <c r="R56"/>
      <c r="T56"/>
    </row>
    <row r="57" spans="2:20" ht="20.149999999999999" customHeight="1" x14ac:dyDescent="0.25">
      <c r="K57"/>
      <c r="L57"/>
      <c r="N57"/>
      <c r="O57"/>
      <c r="P57"/>
      <c r="Q57"/>
      <c r="R57"/>
      <c r="T57"/>
    </row>
    <row r="58" spans="2:20" ht="20.149999999999999" customHeight="1" x14ac:dyDescent="0.25">
      <c r="K58"/>
      <c r="L58"/>
      <c r="N58"/>
      <c r="O58"/>
      <c r="P58"/>
      <c r="Q58"/>
      <c r="R58"/>
      <c r="T58"/>
    </row>
    <row r="59" spans="2:20" ht="20.149999999999999" customHeight="1" x14ac:dyDescent="0.25">
      <c r="K59"/>
      <c r="L59"/>
      <c r="N59"/>
      <c r="O59"/>
      <c r="P59"/>
      <c r="Q59"/>
      <c r="R59"/>
      <c r="T59"/>
    </row>
    <row r="60" spans="2:20" ht="20.149999999999999" customHeight="1" x14ac:dyDescent="0.25">
      <c r="K60"/>
      <c r="L60"/>
      <c r="N60"/>
      <c r="O60"/>
      <c r="P60"/>
      <c r="Q60"/>
      <c r="R60"/>
      <c r="T60"/>
    </row>
    <row r="61" spans="2:20" ht="20.149999999999999" customHeight="1" x14ac:dyDescent="0.25">
      <c r="K61"/>
      <c r="L61"/>
      <c r="N61"/>
      <c r="O61"/>
      <c r="P61"/>
      <c r="Q61"/>
      <c r="R61"/>
      <c r="T61"/>
    </row>
    <row r="62" spans="2:20" ht="20.149999999999999" customHeight="1" x14ac:dyDescent="0.25">
      <c r="K62"/>
      <c r="L62"/>
      <c r="N62"/>
      <c r="O62"/>
      <c r="P62"/>
      <c r="Q62"/>
      <c r="R62"/>
      <c r="T62"/>
    </row>
    <row r="63" spans="2:20" ht="20.149999999999999" customHeight="1" x14ac:dyDescent="0.25">
      <c r="K63"/>
      <c r="L63"/>
      <c r="N63"/>
      <c r="O63"/>
      <c r="P63"/>
      <c r="Q63"/>
      <c r="R63"/>
      <c r="T63"/>
    </row>
    <row r="64" spans="2:20" ht="20.149999999999999" customHeight="1" x14ac:dyDescent="0.25">
      <c r="K64"/>
      <c r="L64"/>
      <c r="N64"/>
      <c r="O64"/>
      <c r="P64"/>
      <c r="Q64"/>
      <c r="R64"/>
      <c r="T64"/>
    </row>
    <row r="65" spans="11:20" ht="20.149999999999999" customHeight="1" x14ac:dyDescent="0.25">
      <c r="K65"/>
      <c r="L65"/>
      <c r="N65"/>
      <c r="O65"/>
      <c r="P65"/>
      <c r="Q65"/>
      <c r="R65"/>
      <c r="T65"/>
    </row>
    <row r="66" spans="11:20" ht="20.149999999999999" customHeight="1" x14ac:dyDescent="0.25">
      <c r="K66"/>
      <c r="L66"/>
      <c r="N66"/>
      <c r="O66"/>
      <c r="P66"/>
      <c r="Q66"/>
      <c r="R66"/>
      <c r="T66"/>
    </row>
    <row r="67" spans="11:20" ht="20.149999999999999" customHeight="1" x14ac:dyDescent="0.25">
      <c r="K67"/>
      <c r="L67"/>
      <c r="N67"/>
      <c r="O67"/>
      <c r="P67"/>
      <c r="Q67"/>
      <c r="R67"/>
      <c r="T67"/>
    </row>
    <row r="68" spans="11:20" ht="20.149999999999999" customHeight="1" x14ac:dyDescent="0.25">
      <c r="K68"/>
      <c r="L68"/>
      <c r="N68"/>
      <c r="O68"/>
      <c r="P68"/>
      <c r="Q68"/>
      <c r="R68"/>
      <c r="T68"/>
    </row>
    <row r="69" spans="11:20" ht="20.149999999999999" customHeight="1" x14ac:dyDescent="0.25">
      <c r="K69"/>
      <c r="L69"/>
      <c r="N69"/>
      <c r="O69"/>
      <c r="P69"/>
      <c r="Q69"/>
      <c r="R69"/>
      <c r="T69"/>
    </row>
    <row r="70" spans="11:20" ht="20.149999999999999" customHeight="1" x14ac:dyDescent="0.25">
      <c r="K70"/>
      <c r="L70"/>
      <c r="N70"/>
      <c r="O70"/>
      <c r="P70"/>
      <c r="Q70"/>
      <c r="R70"/>
      <c r="T70"/>
    </row>
    <row r="71" spans="11:20" ht="20.149999999999999" customHeight="1" x14ac:dyDescent="0.25">
      <c r="K71"/>
      <c r="L71"/>
      <c r="N71"/>
      <c r="O71"/>
      <c r="P71"/>
      <c r="Q71"/>
      <c r="R71"/>
      <c r="T71"/>
    </row>
    <row r="72" spans="11:20" ht="20.149999999999999" customHeight="1" x14ac:dyDescent="0.25">
      <c r="K72"/>
      <c r="L72"/>
      <c r="N72"/>
      <c r="O72"/>
      <c r="P72"/>
      <c r="Q72"/>
      <c r="R72"/>
      <c r="T72"/>
    </row>
    <row r="73" spans="11:20" ht="20.149999999999999" customHeight="1" x14ac:dyDescent="0.25">
      <c r="K73"/>
      <c r="L73"/>
      <c r="N73"/>
      <c r="O73"/>
      <c r="P73"/>
      <c r="Q73"/>
      <c r="R73"/>
      <c r="T73"/>
    </row>
    <row r="74" spans="11:20" ht="20.149999999999999" customHeight="1" x14ac:dyDescent="0.25">
      <c r="K74"/>
      <c r="L74"/>
      <c r="N74"/>
      <c r="O74"/>
      <c r="P74"/>
      <c r="Q74"/>
      <c r="R74"/>
      <c r="T74"/>
    </row>
  </sheetData>
  <sheetProtection algorithmName="SHA-512" hashValue="ReU6WsUZQhLV5vQ2qge4VnP/WrJ6T36rt8+mLr6LiJbdbz8edkOB8dw1Id3h6Hb6qOPwuLL6Kh0e8EBfkLV4YQ==" saltValue="e5rQMldjTseCK4vdedIoKw==" spinCount="100000" sheet="1" objects="1" scenarios="1" selectLockedCells="1"/>
  <phoneticPr fontId="10" type="noConversion"/>
  <dataValidations count="3">
    <dataValidation type="list" allowBlank="1" showInputMessage="1" showErrorMessage="1" sqref="E4" xr:uid="{975856B9-11E8-4D52-BEDF-541BBB827A3F}">
      <formula1>"Yes, No"</formula1>
    </dataValidation>
    <dataValidation type="textLength" operator="lessThanOrEqual" allowBlank="1" showInputMessage="1" showErrorMessage="1" sqref="B17:D43" xr:uid="{B1096414-0573-46BA-A31E-620E432185C9}">
      <formula1>100</formula1>
    </dataValidation>
    <dataValidation type="list" allowBlank="1" showInputMessage="1" showErrorMessage="1" sqref="F17:J43" xr:uid="{C1A8BE17-6310-449C-961C-BDC8C52A8964}">
      <formula1>LIST_Initiatives</formula1>
    </dataValidation>
  </dataValidations>
  <pageMargins left="0.7" right="0.7" top="0.75" bottom="0.75" header="0.3" footer="0.3"/>
  <pageSetup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552B8-A734-4D19-860A-638D95938409}">
  <sheetPr codeName="Sheet3">
    <tabColor theme="8"/>
  </sheetPr>
  <dimension ref="B1:Y73"/>
  <sheetViews>
    <sheetView showGridLines="0" showRowColHeaders="0" zoomScale="85" zoomScaleNormal="85" workbookViewId="0">
      <selection activeCell="F22" sqref="F22"/>
    </sheetView>
  </sheetViews>
  <sheetFormatPr defaultColWidth="9.1796875" defaultRowHeight="20.149999999999999" customHeight="1" x14ac:dyDescent="0.25"/>
  <cols>
    <col min="1" max="1" width="2.81640625" style="1" customWidth="1"/>
    <col min="2" max="2" width="30.81640625" style="1" customWidth="1"/>
    <col min="3" max="3" width="30.81640625" style="4" customWidth="1"/>
    <col min="4" max="4" width="30.81640625" style="1" customWidth="1"/>
    <col min="5" max="5" width="15.81640625" style="1" customWidth="1"/>
    <col min="6" max="10" width="35.81640625" style="1" customWidth="1"/>
    <col min="11" max="11" width="10.81640625" style="1" customWidth="1"/>
    <col min="12" max="12" width="30.81640625" style="1" customWidth="1"/>
    <col min="13" max="13" width="26.453125" hidden="1" customWidth="1"/>
    <col min="14" max="15" width="13.54296875" style="1" hidden="1" customWidth="1"/>
    <col min="16" max="16" width="6.54296875" style="1" hidden="1" customWidth="1"/>
    <col min="17" max="17" width="12.81640625" style="1" hidden="1" customWidth="1"/>
    <col min="18" max="18" width="9.1796875" style="1" hidden="1" customWidth="1"/>
    <col min="19" max="19" width="11.1796875" customWidth="1"/>
    <col min="20" max="16384" width="9.1796875" style="1"/>
  </cols>
  <sheetData>
    <row r="1" spans="2:18" ht="30" customHeight="1" x14ac:dyDescent="0.25">
      <c r="B1" s="15" t="s">
        <v>31</v>
      </c>
      <c r="M1" s="1"/>
    </row>
    <row r="2" spans="2:18" ht="25" customHeight="1" x14ac:dyDescent="0.25">
      <c r="B2" s="6" t="s">
        <v>45</v>
      </c>
      <c r="M2" t="s">
        <v>190</v>
      </c>
      <c r="N2" s="58" t="s">
        <v>190</v>
      </c>
      <c r="O2" s="58" t="s">
        <v>190</v>
      </c>
      <c r="P2" s="58" t="s">
        <v>190</v>
      </c>
      <c r="R2"/>
    </row>
    <row r="3" spans="2:18" ht="20.149999999999999" customHeight="1" x14ac:dyDescent="0.25">
      <c r="B3" s="7" t="s">
        <v>41</v>
      </c>
      <c r="C3" s="40"/>
      <c r="D3" s="41"/>
      <c r="E3" s="11"/>
    </row>
    <row r="4" spans="2:18" ht="20.149999999999999" customHeight="1" x14ac:dyDescent="0.25">
      <c r="B4" s="7" t="s">
        <v>33</v>
      </c>
      <c r="C4" s="40"/>
      <c r="D4" s="41"/>
      <c r="E4" s="8"/>
      <c r="M4" s="2" t="s">
        <v>6</v>
      </c>
      <c r="R4"/>
    </row>
    <row r="5" spans="2:18" customFormat="1" ht="20.149999999999999" customHeight="1" x14ac:dyDescent="0.25">
      <c r="C5" s="4"/>
      <c r="M5" s="14" t="s">
        <v>4</v>
      </c>
      <c r="N5" s="37" t="s">
        <v>32</v>
      </c>
      <c r="O5" s="14" t="s">
        <v>5</v>
      </c>
      <c r="P5" s="14" t="s">
        <v>7</v>
      </c>
      <c r="Q5" s="1"/>
    </row>
    <row r="6" spans="2:18" customFormat="1" ht="20.149999999999999" customHeight="1" x14ac:dyDescent="0.25">
      <c r="B6" s="6" t="s">
        <v>2</v>
      </c>
      <c r="C6" s="4"/>
      <c r="D6" s="1"/>
      <c r="E6" s="4"/>
      <c r="F6" s="1"/>
      <c r="G6" s="1"/>
      <c r="H6" s="1"/>
      <c r="I6" s="1"/>
      <c r="J6" s="1"/>
      <c r="K6" s="1"/>
      <c r="L6" s="1"/>
      <c r="M6" s="12" t="s">
        <v>0</v>
      </c>
      <c r="N6" s="12" t="s">
        <v>34</v>
      </c>
      <c r="O6" s="47">
        <v>0.15</v>
      </c>
      <c r="P6" s="4">
        <v>1</v>
      </c>
      <c r="Q6" s="1"/>
    </row>
    <row r="7" spans="2:18" customFormat="1" ht="20.149999999999999" customHeight="1" x14ac:dyDescent="0.25">
      <c r="B7" s="7" t="s">
        <v>37</v>
      </c>
      <c r="C7" s="40"/>
      <c r="D7" s="41"/>
      <c r="E7" s="9" cm="1">
        <f t="array" ref="E7">SUM(SUMIF(ST_IN_TBL_EnvelopeProducts[Tier],{"Good practice","Best practice"},ST_IN_TBL_EnvelopeProducts[Cost]))</f>
        <v>0</v>
      </c>
      <c r="F7" s="1"/>
      <c r="G7" s="1"/>
      <c r="H7" s="1"/>
      <c r="I7" s="1"/>
      <c r="J7" s="1"/>
      <c r="K7" s="1"/>
      <c r="L7" s="1"/>
      <c r="M7" s="12" t="s">
        <v>0</v>
      </c>
      <c r="N7" s="12" t="s">
        <v>34</v>
      </c>
      <c r="O7" s="47">
        <v>0.3</v>
      </c>
      <c r="P7" s="4">
        <v>2</v>
      </c>
      <c r="Q7" s="1"/>
    </row>
    <row r="8" spans="2:18" customFormat="1" ht="20.149999999999999" customHeight="1" x14ac:dyDescent="0.25">
      <c r="B8" s="7" t="s">
        <v>38</v>
      </c>
      <c r="C8" s="40"/>
      <c r="D8" s="41"/>
      <c r="E8" s="53" t="str">
        <f>IF(ST_IN_CostEnvelope="","",IF(ST_CAL_GoodPracticeCostEnvelope/ST_IN_CostEnvelope&gt;=100%,100%,ST_CAL_GoodPracticeCostEnvelope/ST_IN_CostEnvelope))</f>
        <v/>
      </c>
      <c r="F8" s="1"/>
      <c r="G8" s="1"/>
      <c r="H8" s="1"/>
      <c r="I8" s="1"/>
      <c r="J8" s="1"/>
      <c r="K8" s="1"/>
      <c r="L8" s="1"/>
      <c r="M8" s="13" t="s">
        <v>8</v>
      </c>
      <c r="N8" s="13" t="s">
        <v>35</v>
      </c>
      <c r="O8" s="48">
        <v>0.05</v>
      </c>
      <c r="P8" s="4">
        <v>1</v>
      </c>
      <c r="Q8" s="1">
        <f>IF(ST_CAL_BestPracticeEnvelope&gt;=EN_REF_CreditCriteriaEnvelope[[#This Row],[Benchmark]],EN_REF_CreditCriteriaEnvelope[[#This Row],[Points]],0)</f>
        <v>1</v>
      </c>
    </row>
    <row r="9" spans="2:18" customFormat="1" ht="20.149999999999999" customHeight="1" x14ac:dyDescent="0.25">
      <c r="B9" s="7" t="s">
        <v>39</v>
      </c>
      <c r="C9" s="40"/>
      <c r="D9" s="42"/>
      <c r="E9" s="9" cm="1">
        <f t="array" ref="E9">SUM(SUMIF(ST_IN_TBL_EnvelopeProducts[Tier],{"Best practice"},ST_IN_TBL_EnvelopeProducts[Cost]))</f>
        <v>0</v>
      </c>
      <c r="K9" s="1"/>
      <c r="L9" s="1"/>
      <c r="M9" s="13" t="s">
        <v>8</v>
      </c>
      <c r="N9" s="70" t="s">
        <v>34</v>
      </c>
      <c r="O9" s="48">
        <v>0.45</v>
      </c>
      <c r="P9" s="44">
        <v>1</v>
      </c>
      <c r="Q9" s="1">
        <f>IF(ST_CAL_GoodPracticeEnvelope&gt;=EN_REF_CreditCriteriaEnvelope[[#This Row],[Benchmark]],EN_REF_CreditCriteriaEnvelope[[#This Row],[Points]],0)</f>
        <v>1</v>
      </c>
    </row>
    <row r="10" spans="2:18" customFormat="1" ht="20.149999999999999" customHeight="1" x14ac:dyDescent="0.25">
      <c r="B10" s="7" t="s">
        <v>40</v>
      </c>
      <c r="C10" s="42"/>
      <c r="D10" s="42"/>
      <c r="E10" s="52" t="str">
        <f>IF(ST_IN_CostEnvelope="","",IF(ST_CAL_BestPracticeCostEnvelope/ST_IN_CostEnvelope&gt;=100%,100%,ST_CAL_BestPracticeCostEnvelope/ST_IN_CostEnvelope))</f>
        <v/>
      </c>
      <c r="K10" s="1"/>
      <c r="L10" s="1"/>
      <c r="M10" s="69" t="s">
        <v>9</v>
      </c>
      <c r="N10" s="71" t="s">
        <v>35</v>
      </c>
      <c r="O10" s="48">
        <v>0.1</v>
      </c>
      <c r="P10" s="73">
        <v>2</v>
      </c>
      <c r="Q10" s="1">
        <f>IF(ST_CAL_BestPracticeEnvelope&gt;=EN_REF_CreditCriteriaEnvelope[[#This Row],[Benchmark]],EN_REF_CreditCriteriaEnvelope[[#This Row],[Points]],0)</f>
        <v>2</v>
      </c>
    </row>
    <row r="11" spans="2:18" customFormat="1" ht="20.149999999999999" customHeight="1" x14ac:dyDescent="0.25">
      <c r="B11" s="43" t="s">
        <v>0</v>
      </c>
      <c r="C11" s="40"/>
      <c r="D11" s="42"/>
      <c r="E11" s="10" t="str">
        <f>IF(ST_IN_CostEnvelope="","",IF(ST_CAL_GoodPracticeEnvelope&gt;=O7,P7,IF(ST_CAL_GoodPracticeEnvelope&gt;=ST_REF_CABenchmarkEnvelope,ST_REF_CAPointsEnvelope,0)))</f>
        <v/>
      </c>
      <c r="K11" s="1"/>
      <c r="L11" s="1"/>
      <c r="M11" s="74" t="s">
        <v>9</v>
      </c>
      <c r="N11" s="75" t="s">
        <v>34</v>
      </c>
      <c r="O11" s="72">
        <v>0.6</v>
      </c>
      <c r="P11" s="44">
        <v>2</v>
      </c>
      <c r="Q11" s="1">
        <f>IF(ST_CAL_GoodPracticeEnvelope&gt;=EN_REF_CreditCriteriaEnvelope[[#This Row],[Benchmark]],EN_REF_CreditCriteriaEnvelope[[#This Row],[Points]],0)</f>
        <v>2</v>
      </c>
    </row>
    <row r="12" spans="2:18" customFormat="1" ht="20.149999999999999" customHeight="1" x14ac:dyDescent="0.25">
      <c r="B12" s="43" t="s">
        <v>1</v>
      </c>
      <c r="C12" s="40"/>
      <c r="D12" s="42"/>
      <c r="E12" s="10" t="str">
        <f>IF(ST_IN_CostEnvelope="","",IF(ST_CAL_CreditAchievementEnvelope=P7,MAX(Q8:Q11),0))</f>
        <v/>
      </c>
      <c r="K12" s="1"/>
      <c r="L12" s="1"/>
      <c r="N12" s="1"/>
      <c r="O12" s="1"/>
      <c r="P12" s="1"/>
      <c r="Q12" s="1"/>
    </row>
    <row r="13" spans="2:18" customFormat="1" ht="20.149999999999999" customHeight="1" x14ac:dyDescent="0.25">
      <c r="F13" s="1"/>
      <c r="G13" s="1"/>
      <c r="H13" s="1"/>
      <c r="I13" s="1"/>
      <c r="J13" s="1"/>
      <c r="K13" s="1"/>
      <c r="L13" s="1"/>
      <c r="N13" s="1"/>
      <c r="O13" s="1"/>
      <c r="P13" s="1"/>
      <c r="Q13" s="1"/>
    </row>
    <row r="14" spans="2:18" ht="20.149999999999999" customHeight="1" x14ac:dyDescent="0.25">
      <c r="B14"/>
      <c r="C14"/>
    </row>
    <row r="15" spans="2:18" ht="25" customHeight="1" x14ac:dyDescent="0.25">
      <c r="B15" s="6" t="s">
        <v>3</v>
      </c>
      <c r="C15" s="5"/>
      <c r="D15" s="36"/>
      <c r="E15" s="36"/>
      <c r="F15" s="36"/>
      <c r="G15" s="36"/>
      <c r="H15" s="36"/>
      <c r="I15" s="36"/>
      <c r="J15" s="36"/>
      <c r="K15"/>
      <c r="M15" s="1"/>
      <c r="P15"/>
      <c r="Q15"/>
      <c r="R15"/>
    </row>
    <row r="16" spans="2:18" ht="20.149999999999999" customHeight="1" x14ac:dyDescent="0.25">
      <c r="B16" s="45" t="s">
        <v>47</v>
      </c>
      <c r="C16" s="45" t="s">
        <v>48</v>
      </c>
      <c r="D16" s="45" t="s">
        <v>46</v>
      </c>
      <c r="E16" s="45" t="s">
        <v>44</v>
      </c>
      <c r="F16" s="45" t="s">
        <v>49</v>
      </c>
      <c r="G16" s="45" t="s">
        <v>50</v>
      </c>
      <c r="H16" s="45" t="s">
        <v>51</v>
      </c>
      <c r="I16" s="45" t="s">
        <v>52</v>
      </c>
      <c r="J16" s="45" t="s">
        <v>53</v>
      </c>
      <c r="K16" s="46" t="s">
        <v>54</v>
      </c>
      <c r="L16" s="46" t="s">
        <v>28</v>
      </c>
      <c r="M16" s="46"/>
      <c r="O16"/>
      <c r="P16"/>
      <c r="Q16"/>
      <c r="R16"/>
    </row>
    <row r="17" spans="2:25" ht="40" customHeight="1" x14ac:dyDescent="0.25">
      <c r="B17" s="91"/>
      <c r="C17" s="91"/>
      <c r="D17" s="91"/>
      <c r="E17" s="92"/>
      <c r="F17" s="93"/>
      <c r="G17" s="93"/>
      <c r="H17" s="93"/>
      <c r="I17" s="93"/>
      <c r="J17" s="93"/>
      <c r="K17" s="98"/>
      <c r="L17" s="16" t="str">
        <f>IF(ST_IN_TBL_EnvelopeProducts[[#This Row],[RPV]]="","",IF(ST_IN_TBL_EnvelopeProducts[[#This Row],[RPV]]&lt;$N$19,"No achievement",IF(AND(ST_IN_TBL_EnvelopeProducts[[#This Row],[RPV]]&gt;=$N$19,ST_IN_TBL_EnvelopeProducts[[#This Row],[RPV]]&lt;$N$20),$O$19,$O$20)))</f>
        <v/>
      </c>
      <c r="N17" s="2" t="s">
        <v>56</v>
      </c>
      <c r="P17"/>
      <c r="Q17"/>
      <c r="R17"/>
    </row>
    <row r="18" spans="2:25" ht="40" customHeight="1" x14ac:dyDescent="0.25">
      <c r="B18" s="91"/>
      <c r="C18" s="91"/>
      <c r="D18" s="91"/>
      <c r="E18" s="92"/>
      <c r="F18" s="93"/>
      <c r="G18" s="93"/>
      <c r="H18" s="93"/>
      <c r="I18" s="93"/>
      <c r="J18" s="93"/>
      <c r="K18" s="99"/>
      <c r="L18" s="16" t="str">
        <f>IF(ST_IN_TBL_EnvelopeProducts[[#This Row],[RPV]]="","",IF(ST_IN_TBL_EnvelopeProducts[[#This Row],[RPV]]&lt;$N$19,"No achievement",IF(AND(ST_IN_TBL_EnvelopeProducts[[#This Row],[RPV]]&gt;=$N$19,ST_IN_TBL_EnvelopeProducts[[#This Row],[RPV]]&lt;$N$20),$O$19,$O$20)))</f>
        <v/>
      </c>
      <c r="N18" s="44" t="s">
        <v>54</v>
      </c>
      <c r="O18" s="39" t="s">
        <v>55</v>
      </c>
      <c r="P18"/>
      <c r="Q18"/>
      <c r="R18"/>
    </row>
    <row r="19" spans="2:25" ht="40" customHeight="1" x14ac:dyDescent="0.25">
      <c r="B19" s="91"/>
      <c r="C19" s="91"/>
      <c r="D19" s="91"/>
      <c r="E19" s="92"/>
      <c r="F19" s="93"/>
      <c r="G19" s="93"/>
      <c r="H19" s="93"/>
      <c r="I19" s="93"/>
      <c r="J19" s="93"/>
      <c r="K19" s="99"/>
      <c r="L19" s="16" t="str">
        <f>IF(ST_IN_TBL_EnvelopeProducts[[#This Row],[RPV]]="","",IF(ST_IN_TBL_EnvelopeProducts[[#This Row],[RPV]]&lt;$N$19,"No achievement",IF(AND(ST_IN_TBL_EnvelopeProducts[[#This Row],[RPV]]&gt;=$N$19,ST_IN_TBL_EnvelopeProducts[[#This Row],[RPV]]&lt;$N$20),$O$19,$O$20)))</f>
        <v/>
      </c>
      <c r="N19" s="44">
        <v>10</v>
      </c>
      <c r="O19" s="39" t="s">
        <v>34</v>
      </c>
      <c r="P19"/>
      <c r="Q19"/>
      <c r="R19"/>
    </row>
    <row r="20" spans="2:25" ht="40" customHeight="1" x14ac:dyDescent="0.25">
      <c r="B20" s="91"/>
      <c r="C20" s="91"/>
      <c r="D20" s="91"/>
      <c r="E20" s="92"/>
      <c r="F20" s="93"/>
      <c r="G20" s="93"/>
      <c r="H20" s="93"/>
      <c r="I20" s="93"/>
      <c r="J20" s="93"/>
      <c r="K20" s="99"/>
      <c r="L20" s="16" t="str">
        <f>IF(ST_IN_TBL_EnvelopeProducts[[#This Row],[RPV]]="","",IF(ST_IN_TBL_EnvelopeProducts[[#This Row],[RPV]]&lt;$N$19,"No achievement",IF(AND(ST_IN_TBL_EnvelopeProducts[[#This Row],[RPV]]&gt;=$N$19,ST_IN_TBL_EnvelopeProducts[[#This Row],[RPV]]&lt;$N$20),$O$19,$O$20)))</f>
        <v/>
      </c>
      <c r="N20" s="18">
        <v>15</v>
      </c>
      <c r="O20" t="s">
        <v>35</v>
      </c>
      <c r="P20"/>
      <c r="Q20"/>
      <c r="R20"/>
    </row>
    <row r="21" spans="2:25" ht="40" customHeight="1" x14ac:dyDescent="0.25">
      <c r="B21" s="91"/>
      <c r="C21" s="91"/>
      <c r="D21" s="91"/>
      <c r="E21" s="92"/>
      <c r="F21" s="93"/>
      <c r="G21" s="93"/>
      <c r="H21" s="93"/>
      <c r="I21" s="93"/>
      <c r="J21" s="93"/>
      <c r="K21" s="99"/>
      <c r="L21" s="16" t="str">
        <f>IF(ST_IN_TBL_EnvelopeProducts[[#This Row],[RPV]]="","",IF(ST_IN_TBL_EnvelopeProducts[[#This Row],[RPV]]&lt;$N$19,"No achievement",IF(AND(ST_IN_TBL_EnvelopeProducts[[#This Row],[RPV]]&gt;=$N$19,ST_IN_TBL_EnvelopeProducts[[#This Row],[RPV]]&lt;$N$20),$O$19,$O$20)))</f>
        <v/>
      </c>
      <c r="N21"/>
      <c r="O21"/>
      <c r="P21"/>
      <c r="Q21"/>
      <c r="R21"/>
      <c r="Y21" s="3"/>
    </row>
    <row r="22" spans="2:25" ht="40" customHeight="1" x14ac:dyDescent="0.25">
      <c r="B22" s="90"/>
      <c r="C22" s="90"/>
      <c r="D22" s="90"/>
      <c r="E22" s="94"/>
      <c r="F22" s="95"/>
      <c r="G22" s="95"/>
      <c r="H22" s="95"/>
      <c r="I22" s="95"/>
      <c r="J22" s="95"/>
      <c r="K22" s="99"/>
      <c r="L22" s="80" t="str">
        <f>IF(ST_IN_TBL_EnvelopeProducts[[#This Row],[RPV]]="","",IF(ST_IN_TBL_EnvelopeProducts[[#This Row],[RPV]]&lt;$N$19,"No achievement",IF(AND(ST_IN_TBL_EnvelopeProducts[[#This Row],[RPV]]&gt;=$N$19,ST_IN_TBL_EnvelopeProducts[[#This Row],[RPV]]&lt;$N$20),$O$19,$O$20)))</f>
        <v/>
      </c>
      <c r="N22"/>
      <c r="O22"/>
      <c r="P22"/>
      <c r="Q22"/>
      <c r="R22"/>
      <c r="Y22" s="3"/>
    </row>
    <row r="23" spans="2:25" ht="40" customHeight="1" x14ac:dyDescent="0.25">
      <c r="B23" s="90"/>
      <c r="C23" s="90"/>
      <c r="D23" s="90"/>
      <c r="E23" s="94"/>
      <c r="F23" s="95"/>
      <c r="G23" s="95"/>
      <c r="H23" s="95"/>
      <c r="I23" s="95"/>
      <c r="J23" s="95"/>
      <c r="K23" s="99"/>
      <c r="L23" s="80" t="str">
        <f>IF(ST_IN_TBL_EnvelopeProducts[[#This Row],[RPV]]="","",IF(ST_IN_TBL_EnvelopeProducts[[#This Row],[RPV]]&lt;$N$19,"No achievement",IF(AND(ST_IN_TBL_EnvelopeProducts[[#This Row],[RPV]]&gt;=$N$19,ST_IN_TBL_EnvelopeProducts[[#This Row],[RPV]]&lt;$N$20),$O$19,$O$20)))</f>
        <v/>
      </c>
      <c r="N23"/>
      <c r="O23"/>
      <c r="P23"/>
      <c r="Q23"/>
      <c r="R23"/>
      <c r="Y23" s="3"/>
    </row>
    <row r="24" spans="2:25" ht="40" customHeight="1" x14ac:dyDescent="0.25">
      <c r="B24" s="90"/>
      <c r="C24" s="90"/>
      <c r="D24" s="90"/>
      <c r="E24" s="94"/>
      <c r="F24" s="95"/>
      <c r="G24" s="95"/>
      <c r="H24" s="95"/>
      <c r="I24" s="95"/>
      <c r="J24" s="95"/>
      <c r="K24" s="99"/>
      <c r="L24" s="80" t="str">
        <f>IF(ST_IN_TBL_EnvelopeProducts[[#This Row],[RPV]]="","",IF(ST_IN_TBL_EnvelopeProducts[[#This Row],[RPV]]&lt;$N$19,"No achievement",IF(AND(ST_IN_TBL_EnvelopeProducts[[#This Row],[RPV]]&gt;=$N$19,ST_IN_TBL_EnvelopeProducts[[#This Row],[RPV]]&lt;$N$20),$O$19,$O$20)))</f>
        <v/>
      </c>
      <c r="N24"/>
      <c r="O24"/>
      <c r="P24"/>
      <c r="Q24"/>
      <c r="R24"/>
      <c r="Y24" s="3"/>
    </row>
    <row r="25" spans="2:25" ht="40" customHeight="1" x14ac:dyDescent="0.25">
      <c r="B25" s="90"/>
      <c r="C25" s="90"/>
      <c r="D25" s="90"/>
      <c r="E25" s="94"/>
      <c r="F25" s="95"/>
      <c r="G25" s="95"/>
      <c r="H25" s="95"/>
      <c r="I25" s="95"/>
      <c r="J25" s="95"/>
      <c r="K25" s="99"/>
      <c r="L25" s="80" t="str">
        <f>IF(ST_IN_TBL_EnvelopeProducts[[#This Row],[RPV]]="","",IF(ST_IN_TBL_EnvelopeProducts[[#This Row],[RPV]]&lt;$N$19,"No achievement",IF(AND(ST_IN_TBL_EnvelopeProducts[[#This Row],[RPV]]&gt;=$N$19,ST_IN_TBL_EnvelopeProducts[[#This Row],[RPV]]&lt;$N$20),$O$19,$O$20)))</f>
        <v/>
      </c>
      <c r="N25"/>
      <c r="O25"/>
      <c r="P25"/>
      <c r="Q25"/>
      <c r="R25"/>
      <c r="Y25" s="3"/>
    </row>
    <row r="26" spans="2:25" ht="40" customHeight="1" x14ac:dyDescent="0.25">
      <c r="B26" s="90"/>
      <c r="C26" s="90"/>
      <c r="D26" s="90"/>
      <c r="E26" s="94"/>
      <c r="F26" s="95"/>
      <c r="G26" s="95"/>
      <c r="H26" s="95"/>
      <c r="I26" s="95"/>
      <c r="J26" s="95"/>
      <c r="K26" s="99"/>
      <c r="L26" s="80" t="str">
        <f>IF(ST_IN_TBL_EnvelopeProducts[[#This Row],[RPV]]="","",IF(ST_IN_TBL_EnvelopeProducts[[#This Row],[RPV]]&lt;$N$19,"No achievement",IF(AND(ST_IN_TBL_EnvelopeProducts[[#This Row],[RPV]]&gt;=$N$19,ST_IN_TBL_EnvelopeProducts[[#This Row],[RPV]]&lt;$N$20),$O$19,$O$20)))</f>
        <v/>
      </c>
      <c r="N26"/>
      <c r="O26"/>
      <c r="P26"/>
      <c r="Q26"/>
      <c r="R26"/>
      <c r="Y26" s="3"/>
    </row>
    <row r="27" spans="2:25" ht="40" customHeight="1" x14ac:dyDescent="0.25">
      <c r="B27" s="90"/>
      <c r="C27" s="90"/>
      <c r="D27" s="90"/>
      <c r="E27" s="94"/>
      <c r="F27" s="95"/>
      <c r="G27" s="95"/>
      <c r="H27" s="95"/>
      <c r="I27" s="95"/>
      <c r="J27" s="95"/>
      <c r="K27" s="99"/>
      <c r="L27" s="80" t="str">
        <f>IF(ST_IN_TBL_EnvelopeProducts[[#This Row],[RPV]]="","",IF(ST_IN_TBL_EnvelopeProducts[[#This Row],[RPV]]&lt;$N$19,"No achievement",IF(AND(ST_IN_TBL_EnvelopeProducts[[#This Row],[RPV]]&gt;=$N$19,ST_IN_TBL_EnvelopeProducts[[#This Row],[RPV]]&lt;$N$20),$O$19,$O$20)))</f>
        <v/>
      </c>
      <c r="N27"/>
      <c r="O27"/>
      <c r="P27"/>
      <c r="Q27"/>
      <c r="R27"/>
      <c r="Y27" s="3"/>
    </row>
    <row r="28" spans="2:25" ht="40" customHeight="1" x14ac:dyDescent="0.25">
      <c r="B28" s="90"/>
      <c r="C28" s="90"/>
      <c r="D28" s="90"/>
      <c r="E28" s="94"/>
      <c r="F28" s="95"/>
      <c r="G28" s="95"/>
      <c r="H28" s="95"/>
      <c r="I28" s="95"/>
      <c r="J28" s="95"/>
      <c r="K28" s="99"/>
      <c r="L28" s="80" t="str">
        <f>IF(ST_IN_TBL_EnvelopeProducts[[#This Row],[RPV]]="","",IF(ST_IN_TBL_EnvelopeProducts[[#This Row],[RPV]]&lt;$N$19,"No achievement",IF(AND(ST_IN_TBL_EnvelopeProducts[[#This Row],[RPV]]&gt;=$N$19,ST_IN_TBL_EnvelopeProducts[[#This Row],[RPV]]&lt;$N$20),$O$19,$O$20)))</f>
        <v/>
      </c>
      <c r="N28"/>
      <c r="O28"/>
      <c r="P28"/>
      <c r="Q28"/>
      <c r="R28"/>
      <c r="Y28" s="3"/>
    </row>
    <row r="29" spans="2:25" ht="40" customHeight="1" x14ac:dyDescent="0.25">
      <c r="B29" s="90"/>
      <c r="C29" s="90"/>
      <c r="D29" s="90"/>
      <c r="E29" s="94"/>
      <c r="F29" s="95"/>
      <c r="G29" s="95"/>
      <c r="H29" s="95"/>
      <c r="I29" s="95"/>
      <c r="J29" s="95"/>
      <c r="K29" s="99"/>
      <c r="L29" s="80" t="str">
        <f>IF(ST_IN_TBL_EnvelopeProducts[[#This Row],[RPV]]="","",IF(ST_IN_TBL_EnvelopeProducts[[#This Row],[RPV]]&lt;$N$19,"No achievement",IF(AND(ST_IN_TBL_EnvelopeProducts[[#This Row],[RPV]]&gt;=$N$19,ST_IN_TBL_EnvelopeProducts[[#This Row],[RPV]]&lt;$N$20),$O$19,$O$20)))</f>
        <v/>
      </c>
      <c r="N29"/>
      <c r="O29"/>
      <c r="P29"/>
      <c r="Q29"/>
      <c r="R29"/>
      <c r="Y29" s="3"/>
    </row>
    <row r="30" spans="2:25" ht="40" customHeight="1" x14ac:dyDescent="0.25">
      <c r="B30" s="90"/>
      <c r="C30" s="90"/>
      <c r="D30" s="90"/>
      <c r="E30" s="94"/>
      <c r="F30" s="95"/>
      <c r="G30" s="95"/>
      <c r="H30" s="95"/>
      <c r="I30" s="95"/>
      <c r="J30" s="95"/>
      <c r="K30" s="99"/>
      <c r="L30" s="80" t="str">
        <f>IF(ST_IN_TBL_EnvelopeProducts[[#This Row],[RPV]]="","",IF(ST_IN_TBL_EnvelopeProducts[[#This Row],[RPV]]&lt;$N$19,"No achievement",IF(AND(ST_IN_TBL_EnvelopeProducts[[#This Row],[RPV]]&gt;=$N$19,ST_IN_TBL_EnvelopeProducts[[#This Row],[RPV]]&lt;$N$20),$O$19,$O$20)))</f>
        <v/>
      </c>
      <c r="N30"/>
      <c r="O30"/>
      <c r="P30"/>
      <c r="Q30"/>
      <c r="R30"/>
      <c r="Y30" s="3"/>
    </row>
    <row r="31" spans="2:25" ht="40" customHeight="1" x14ac:dyDescent="0.25">
      <c r="B31" s="90"/>
      <c r="C31" s="90"/>
      <c r="D31" s="90"/>
      <c r="E31" s="94"/>
      <c r="F31" s="95"/>
      <c r="G31" s="95"/>
      <c r="H31" s="95"/>
      <c r="I31" s="95"/>
      <c r="J31" s="95"/>
      <c r="K31" s="99"/>
      <c r="L31" s="80" t="str">
        <f>IF(ST_IN_TBL_EnvelopeProducts[[#This Row],[RPV]]="","",IF(ST_IN_TBL_EnvelopeProducts[[#This Row],[RPV]]&lt;$N$19,"No achievement",IF(AND(ST_IN_TBL_EnvelopeProducts[[#This Row],[RPV]]&gt;=$N$19,ST_IN_TBL_EnvelopeProducts[[#This Row],[RPV]]&lt;$N$20),$O$19,$O$20)))</f>
        <v/>
      </c>
      <c r="N31"/>
      <c r="O31"/>
      <c r="P31"/>
      <c r="Q31"/>
      <c r="R31"/>
      <c r="Y31" s="3"/>
    </row>
    <row r="32" spans="2:25" ht="40" customHeight="1" x14ac:dyDescent="0.25">
      <c r="B32" s="90"/>
      <c r="C32" s="90"/>
      <c r="D32" s="90"/>
      <c r="E32" s="94"/>
      <c r="F32" s="95"/>
      <c r="G32" s="95"/>
      <c r="H32" s="95"/>
      <c r="I32" s="95"/>
      <c r="J32" s="95"/>
      <c r="K32" s="99"/>
      <c r="L32" s="80" t="str">
        <f>IF(ST_IN_TBL_EnvelopeProducts[[#This Row],[RPV]]="","",IF(ST_IN_TBL_EnvelopeProducts[[#This Row],[RPV]]&lt;$N$19,"No achievement",IF(AND(ST_IN_TBL_EnvelopeProducts[[#This Row],[RPV]]&gt;=$N$19,ST_IN_TBL_EnvelopeProducts[[#This Row],[RPV]]&lt;$N$20),$O$19,$O$20)))</f>
        <v/>
      </c>
      <c r="N32"/>
      <c r="O32"/>
      <c r="P32"/>
      <c r="Q32"/>
      <c r="R32"/>
      <c r="Y32" s="3"/>
    </row>
    <row r="33" spans="2:25" ht="40" customHeight="1" x14ac:dyDescent="0.25">
      <c r="B33" s="90"/>
      <c r="C33" s="90"/>
      <c r="D33" s="90"/>
      <c r="E33" s="94"/>
      <c r="F33" s="95"/>
      <c r="G33" s="95"/>
      <c r="H33" s="95"/>
      <c r="I33" s="95"/>
      <c r="J33" s="95"/>
      <c r="K33" s="99"/>
      <c r="L33" s="80" t="str">
        <f>IF(ST_IN_TBL_EnvelopeProducts[[#This Row],[RPV]]="","",IF(ST_IN_TBL_EnvelopeProducts[[#This Row],[RPV]]&lt;$N$19,"No achievement",IF(AND(ST_IN_TBL_EnvelopeProducts[[#This Row],[RPV]]&gt;=$N$19,ST_IN_TBL_EnvelopeProducts[[#This Row],[RPV]]&lt;$N$20),$O$19,$O$20)))</f>
        <v/>
      </c>
      <c r="N33"/>
      <c r="O33"/>
      <c r="P33"/>
      <c r="Q33"/>
      <c r="R33"/>
      <c r="Y33" s="3"/>
    </row>
    <row r="34" spans="2:25" ht="40" customHeight="1" x14ac:dyDescent="0.25">
      <c r="B34" s="90"/>
      <c r="C34" s="90"/>
      <c r="D34" s="90"/>
      <c r="E34" s="94"/>
      <c r="F34" s="95"/>
      <c r="G34" s="95"/>
      <c r="H34" s="95"/>
      <c r="I34" s="95"/>
      <c r="J34" s="95"/>
      <c r="K34" s="99"/>
      <c r="L34" s="80" t="str">
        <f>IF(ST_IN_TBL_EnvelopeProducts[[#This Row],[RPV]]="","",IF(ST_IN_TBL_EnvelopeProducts[[#This Row],[RPV]]&lt;$N$19,"No achievement",IF(AND(ST_IN_TBL_EnvelopeProducts[[#This Row],[RPV]]&gt;=$N$19,ST_IN_TBL_EnvelopeProducts[[#This Row],[RPV]]&lt;$N$20),$O$19,$O$20)))</f>
        <v/>
      </c>
      <c r="N34"/>
      <c r="O34"/>
      <c r="P34"/>
      <c r="Q34"/>
      <c r="R34"/>
      <c r="Y34" s="3"/>
    </row>
    <row r="35" spans="2:25" ht="40" customHeight="1" x14ac:dyDescent="0.25">
      <c r="B35" s="90"/>
      <c r="C35" s="90"/>
      <c r="D35" s="90"/>
      <c r="E35" s="94"/>
      <c r="F35" s="95"/>
      <c r="G35" s="95"/>
      <c r="H35" s="95"/>
      <c r="I35" s="95"/>
      <c r="J35" s="95"/>
      <c r="K35" s="99"/>
      <c r="L35" s="80" t="str">
        <f>IF(ST_IN_TBL_EnvelopeProducts[[#This Row],[RPV]]="","",IF(ST_IN_TBL_EnvelopeProducts[[#This Row],[RPV]]&lt;$N$19,"No achievement",IF(AND(ST_IN_TBL_EnvelopeProducts[[#This Row],[RPV]]&gt;=$N$19,ST_IN_TBL_EnvelopeProducts[[#This Row],[RPV]]&lt;$N$20),$O$19,$O$20)))</f>
        <v/>
      </c>
      <c r="N35"/>
      <c r="O35"/>
      <c r="P35"/>
      <c r="Q35"/>
      <c r="R35"/>
      <c r="Y35" s="3"/>
    </row>
    <row r="36" spans="2:25" ht="40" customHeight="1" x14ac:dyDescent="0.25">
      <c r="B36" s="91"/>
      <c r="C36" s="91"/>
      <c r="D36" s="91"/>
      <c r="E36" s="92"/>
      <c r="F36" s="93"/>
      <c r="G36" s="93"/>
      <c r="H36" s="93"/>
      <c r="I36" s="93"/>
      <c r="J36" s="93"/>
      <c r="K36" s="99"/>
      <c r="L36" s="16" t="str">
        <f>IF(ST_IN_TBL_EnvelopeProducts[[#This Row],[RPV]]="","",IF(ST_IN_TBL_EnvelopeProducts[[#This Row],[RPV]]&lt;$N$19,"No achievement",IF(AND(ST_IN_TBL_EnvelopeProducts[[#This Row],[RPV]]&gt;=$N$19,ST_IN_TBL_EnvelopeProducts[[#This Row],[RPV]]&lt;$N$20),$O$19,$O$20)))</f>
        <v/>
      </c>
      <c r="N36"/>
      <c r="O36"/>
      <c r="P36"/>
      <c r="Q36"/>
      <c r="R36"/>
    </row>
    <row r="37" spans="2:25" ht="40" customHeight="1" x14ac:dyDescent="0.25">
      <c r="B37" s="91"/>
      <c r="C37" s="91"/>
      <c r="D37" s="91"/>
      <c r="E37" s="92"/>
      <c r="F37" s="93"/>
      <c r="G37" s="93"/>
      <c r="H37" s="93"/>
      <c r="I37" s="93"/>
      <c r="J37" s="93"/>
      <c r="K37" s="99"/>
      <c r="L37" s="16" t="str">
        <f>IF(ST_IN_TBL_EnvelopeProducts[[#This Row],[RPV]]="","",IF(ST_IN_TBL_EnvelopeProducts[[#This Row],[RPV]]&lt;$N$19,"No achievement",IF(AND(ST_IN_TBL_EnvelopeProducts[[#This Row],[RPV]]&gt;=$N$19,ST_IN_TBL_EnvelopeProducts[[#This Row],[RPV]]&lt;$N$20),$O$19,$O$20)))</f>
        <v/>
      </c>
      <c r="N37"/>
      <c r="O37"/>
      <c r="P37"/>
      <c r="Q37"/>
      <c r="R37"/>
    </row>
    <row r="38" spans="2:25" ht="40" customHeight="1" x14ac:dyDescent="0.25">
      <c r="B38" s="91"/>
      <c r="C38" s="91"/>
      <c r="D38" s="91"/>
      <c r="E38" s="92"/>
      <c r="F38" s="93"/>
      <c r="G38" s="93"/>
      <c r="H38" s="93"/>
      <c r="I38" s="93"/>
      <c r="J38" s="93"/>
      <c r="K38" s="99"/>
      <c r="L38" s="16" t="str">
        <f>IF(ST_IN_TBL_EnvelopeProducts[[#This Row],[RPV]]="","",IF(ST_IN_TBL_EnvelopeProducts[[#This Row],[RPV]]&lt;$N$19,"No achievement",IF(AND(ST_IN_TBL_EnvelopeProducts[[#This Row],[RPV]]&gt;=$N$19,ST_IN_TBL_EnvelopeProducts[[#This Row],[RPV]]&lt;$N$20),$O$19,$O$20)))</f>
        <v/>
      </c>
      <c r="N38"/>
      <c r="O38"/>
      <c r="P38"/>
      <c r="Q38"/>
      <c r="R38"/>
    </row>
    <row r="39" spans="2:25" ht="40" customHeight="1" x14ac:dyDescent="0.25">
      <c r="B39" s="91"/>
      <c r="C39" s="91"/>
      <c r="D39" s="91"/>
      <c r="E39" s="92"/>
      <c r="F39" s="93"/>
      <c r="G39" s="93"/>
      <c r="H39" s="93"/>
      <c r="I39" s="93"/>
      <c r="J39" s="93"/>
      <c r="K39" s="99"/>
      <c r="L39" s="16" t="str">
        <f>IF(ST_IN_TBL_EnvelopeProducts[[#This Row],[RPV]]="","",IF(ST_IN_TBL_EnvelopeProducts[[#This Row],[RPV]]&lt;$N$19,"No achievement",IF(AND(ST_IN_TBL_EnvelopeProducts[[#This Row],[RPV]]&gt;=$N$19,ST_IN_TBL_EnvelopeProducts[[#This Row],[RPV]]&lt;$N$20),$O$19,$O$20)))</f>
        <v/>
      </c>
      <c r="N39"/>
      <c r="O39"/>
      <c r="P39"/>
      <c r="Q39"/>
      <c r="R39"/>
    </row>
    <row r="40" spans="2:25" ht="40" customHeight="1" x14ac:dyDescent="0.25">
      <c r="B40" s="91"/>
      <c r="C40" s="91"/>
      <c r="D40" s="91"/>
      <c r="E40" s="97"/>
      <c r="F40" s="93"/>
      <c r="G40" s="93"/>
      <c r="H40" s="93"/>
      <c r="I40" s="93"/>
      <c r="J40" s="93"/>
      <c r="K40" s="99"/>
      <c r="L40" s="16" t="str">
        <f>IF(ST_IN_TBL_EnvelopeProducts[[#This Row],[RPV]]="","",IF(ST_IN_TBL_EnvelopeProducts[[#This Row],[RPV]]&lt;$N$19,"No achievement",IF(AND(ST_IN_TBL_EnvelopeProducts[[#This Row],[RPV]]&gt;=$N$19,ST_IN_TBL_EnvelopeProducts[[#This Row],[RPV]]&lt;$N$20),$O$19,$O$20)))</f>
        <v/>
      </c>
      <c r="N40"/>
      <c r="O40"/>
      <c r="P40"/>
      <c r="Q40"/>
      <c r="R40"/>
    </row>
    <row r="41" spans="2:25" ht="40" customHeight="1" x14ac:dyDescent="0.25">
      <c r="B41" s="91"/>
      <c r="C41" s="91"/>
      <c r="D41" s="91"/>
      <c r="E41" s="97"/>
      <c r="F41" s="93"/>
      <c r="G41" s="93"/>
      <c r="H41" s="93"/>
      <c r="I41" s="93"/>
      <c r="J41" s="93"/>
      <c r="K41" s="99"/>
      <c r="L41" s="16" t="str">
        <f>IF(ST_IN_TBL_EnvelopeProducts[[#This Row],[RPV]]="","",IF(ST_IN_TBL_EnvelopeProducts[[#This Row],[RPV]]&lt;$N$19,"No achievement",IF(AND(ST_IN_TBL_EnvelopeProducts[[#This Row],[RPV]]&gt;=$N$19,ST_IN_TBL_EnvelopeProducts[[#This Row],[RPV]]&lt;$N$20),$O$19,$O$20)))</f>
        <v/>
      </c>
      <c r="N41"/>
      <c r="O41"/>
      <c r="P41"/>
      <c r="Q41"/>
      <c r="R41"/>
    </row>
    <row r="42" spans="2:25" ht="40" customHeight="1" x14ac:dyDescent="0.25">
      <c r="B42" s="91"/>
      <c r="C42" s="91"/>
      <c r="D42" s="91"/>
      <c r="E42" s="92"/>
      <c r="F42" s="93"/>
      <c r="G42" s="93"/>
      <c r="H42" s="93"/>
      <c r="I42" s="93"/>
      <c r="J42" s="93"/>
      <c r="K42" s="99"/>
      <c r="L42" s="16" t="str">
        <f>IF(ST_IN_TBL_EnvelopeProducts[[#This Row],[RPV]]="","",IF(ST_IN_TBL_EnvelopeProducts[[#This Row],[RPV]]&lt;$N$19,"No achievement",IF(AND(ST_IN_TBL_EnvelopeProducts[[#This Row],[RPV]]&gt;=$N$19,ST_IN_TBL_EnvelopeProducts[[#This Row],[RPV]]&lt;$N$20),$O$19,$O$20)))</f>
        <v/>
      </c>
      <c r="N42"/>
      <c r="O42"/>
      <c r="P42"/>
      <c r="Q42"/>
      <c r="R42"/>
    </row>
    <row r="43" spans="2:25" ht="20.149999999999999" customHeight="1" x14ac:dyDescent="0.25">
      <c r="K43"/>
    </row>
    <row r="44" spans="2:25" ht="20.149999999999999" customHeight="1" x14ac:dyDescent="0.25">
      <c r="B44"/>
      <c r="C44"/>
      <c r="D44"/>
      <c r="F44"/>
      <c r="G44"/>
      <c r="H44"/>
      <c r="I44"/>
      <c r="J44"/>
      <c r="K44"/>
    </row>
    <row r="45" spans="2:25" ht="20.149999999999999" customHeight="1" x14ac:dyDescent="0.25">
      <c r="B45"/>
      <c r="C45"/>
      <c r="D45"/>
      <c r="F45"/>
      <c r="G45"/>
      <c r="H45"/>
      <c r="I45"/>
      <c r="J45"/>
      <c r="K45"/>
      <c r="L45"/>
      <c r="N45"/>
      <c r="O45"/>
      <c r="P45"/>
      <c r="Q45"/>
      <c r="R45"/>
      <c r="T45"/>
    </row>
    <row r="46" spans="2:25" ht="20.149999999999999" customHeight="1" x14ac:dyDescent="0.25">
      <c r="B46"/>
      <c r="C46"/>
      <c r="D46"/>
      <c r="K46"/>
      <c r="L46"/>
      <c r="N46"/>
      <c r="O46"/>
      <c r="P46"/>
      <c r="Q46"/>
      <c r="R46"/>
      <c r="T46"/>
    </row>
    <row r="47" spans="2:25" ht="20.149999999999999" customHeight="1" x14ac:dyDescent="0.25">
      <c r="B47"/>
      <c r="C47"/>
      <c r="D47"/>
      <c r="K47"/>
      <c r="L47"/>
      <c r="N47"/>
      <c r="O47"/>
      <c r="P47"/>
      <c r="Q47"/>
      <c r="R47"/>
      <c r="T47"/>
    </row>
    <row r="48" spans="2:25" ht="20.149999999999999" customHeight="1" x14ac:dyDescent="0.25">
      <c r="B48"/>
      <c r="C48"/>
      <c r="D48"/>
      <c r="K48"/>
      <c r="L48"/>
      <c r="N48"/>
      <c r="O48"/>
      <c r="P48"/>
      <c r="Q48"/>
      <c r="R48"/>
      <c r="T48"/>
    </row>
    <row r="49" spans="2:20" ht="20.149999999999999" customHeight="1" x14ac:dyDescent="0.25">
      <c r="B49"/>
      <c r="C49"/>
      <c r="D49"/>
      <c r="K49"/>
      <c r="L49"/>
      <c r="N49"/>
      <c r="O49"/>
      <c r="P49"/>
      <c r="Q49"/>
      <c r="R49"/>
      <c r="T49"/>
    </row>
    <row r="50" spans="2:20" ht="20.149999999999999" customHeight="1" x14ac:dyDescent="0.25">
      <c r="B50"/>
      <c r="C50"/>
      <c r="D50"/>
      <c r="K50"/>
      <c r="L50"/>
      <c r="N50"/>
      <c r="O50"/>
      <c r="P50"/>
      <c r="Q50"/>
      <c r="R50"/>
      <c r="T50"/>
    </row>
    <row r="51" spans="2:20" ht="20.149999999999999" customHeight="1" x14ac:dyDescent="0.25">
      <c r="B51"/>
      <c r="C51"/>
      <c r="D51"/>
      <c r="K51"/>
      <c r="L51"/>
      <c r="N51"/>
      <c r="O51"/>
      <c r="P51"/>
      <c r="Q51"/>
      <c r="R51"/>
      <c r="T51"/>
    </row>
    <row r="52" spans="2:20" ht="20.149999999999999" customHeight="1" x14ac:dyDescent="0.25">
      <c r="B52"/>
      <c r="C52"/>
      <c r="D52"/>
      <c r="K52"/>
      <c r="L52"/>
      <c r="N52"/>
      <c r="O52"/>
      <c r="P52"/>
      <c r="Q52"/>
      <c r="R52"/>
      <c r="T52"/>
    </row>
    <row r="53" spans="2:20" ht="20.149999999999999" customHeight="1" x14ac:dyDescent="0.25">
      <c r="B53"/>
      <c r="C53"/>
      <c r="D53"/>
      <c r="K53"/>
      <c r="L53"/>
      <c r="N53"/>
      <c r="O53"/>
      <c r="P53"/>
      <c r="Q53"/>
      <c r="R53"/>
      <c r="T53"/>
    </row>
    <row r="54" spans="2:20" ht="20.149999999999999" customHeight="1" x14ac:dyDescent="0.25">
      <c r="B54" s="36"/>
      <c r="K54"/>
      <c r="L54"/>
      <c r="N54"/>
      <c r="O54"/>
      <c r="P54"/>
      <c r="Q54"/>
      <c r="R54"/>
      <c r="T54"/>
    </row>
    <row r="55" spans="2:20" ht="20.149999999999999" customHeight="1" x14ac:dyDescent="0.25">
      <c r="B55" s="36"/>
      <c r="K55"/>
      <c r="L55"/>
      <c r="N55"/>
      <c r="O55"/>
      <c r="P55"/>
      <c r="Q55"/>
      <c r="R55"/>
      <c r="T55"/>
    </row>
    <row r="56" spans="2:20" ht="20.149999999999999" customHeight="1" x14ac:dyDescent="0.25">
      <c r="K56"/>
      <c r="L56"/>
      <c r="N56"/>
      <c r="O56"/>
      <c r="P56"/>
      <c r="Q56"/>
      <c r="R56"/>
      <c r="T56"/>
    </row>
    <row r="57" spans="2:20" ht="20.149999999999999" customHeight="1" x14ac:dyDescent="0.25">
      <c r="K57"/>
      <c r="L57"/>
      <c r="N57"/>
      <c r="O57"/>
      <c r="P57"/>
      <c r="Q57"/>
      <c r="R57"/>
      <c r="T57"/>
    </row>
    <row r="58" spans="2:20" ht="20.149999999999999" customHeight="1" x14ac:dyDescent="0.25">
      <c r="K58"/>
      <c r="L58"/>
      <c r="N58"/>
      <c r="O58"/>
      <c r="P58"/>
      <c r="Q58"/>
      <c r="R58"/>
      <c r="T58"/>
    </row>
    <row r="59" spans="2:20" ht="20.149999999999999" customHeight="1" x14ac:dyDescent="0.25">
      <c r="K59"/>
      <c r="L59"/>
      <c r="N59"/>
      <c r="O59"/>
      <c r="P59"/>
      <c r="Q59"/>
      <c r="R59"/>
      <c r="T59"/>
    </row>
    <row r="60" spans="2:20" ht="20.149999999999999" customHeight="1" x14ac:dyDescent="0.25">
      <c r="K60"/>
      <c r="L60"/>
      <c r="N60"/>
      <c r="O60"/>
      <c r="P60"/>
      <c r="Q60"/>
      <c r="R60"/>
      <c r="T60"/>
    </row>
    <row r="61" spans="2:20" ht="20.149999999999999" customHeight="1" x14ac:dyDescent="0.25">
      <c r="K61"/>
      <c r="L61"/>
      <c r="N61"/>
      <c r="O61"/>
      <c r="P61"/>
      <c r="Q61"/>
      <c r="R61"/>
      <c r="T61"/>
    </row>
    <row r="62" spans="2:20" ht="20.149999999999999" customHeight="1" x14ac:dyDescent="0.25">
      <c r="K62"/>
      <c r="L62"/>
      <c r="N62"/>
      <c r="O62"/>
      <c r="P62"/>
      <c r="Q62"/>
      <c r="R62"/>
      <c r="T62"/>
    </row>
    <row r="63" spans="2:20" ht="20.149999999999999" customHeight="1" x14ac:dyDescent="0.25">
      <c r="K63"/>
      <c r="L63"/>
      <c r="N63"/>
      <c r="O63"/>
      <c r="P63"/>
      <c r="Q63"/>
      <c r="R63"/>
      <c r="T63"/>
    </row>
    <row r="64" spans="2:20" ht="20.149999999999999" customHeight="1" x14ac:dyDescent="0.25">
      <c r="K64"/>
      <c r="L64"/>
      <c r="N64"/>
      <c r="O64"/>
      <c r="P64"/>
      <c r="Q64"/>
      <c r="R64"/>
      <c r="T64"/>
    </row>
    <row r="65" spans="11:20" ht="20.149999999999999" customHeight="1" x14ac:dyDescent="0.25">
      <c r="K65"/>
      <c r="L65"/>
      <c r="N65"/>
      <c r="O65"/>
      <c r="P65"/>
      <c r="Q65"/>
      <c r="R65"/>
      <c r="T65"/>
    </row>
    <row r="66" spans="11:20" ht="20.149999999999999" customHeight="1" x14ac:dyDescent="0.25">
      <c r="K66"/>
      <c r="L66"/>
      <c r="N66"/>
      <c r="O66"/>
      <c r="P66"/>
      <c r="Q66"/>
      <c r="R66"/>
      <c r="T66"/>
    </row>
    <row r="67" spans="11:20" ht="20.149999999999999" customHeight="1" x14ac:dyDescent="0.25">
      <c r="K67"/>
      <c r="L67"/>
      <c r="N67"/>
      <c r="O67"/>
      <c r="P67"/>
      <c r="Q67"/>
      <c r="R67"/>
      <c r="T67"/>
    </row>
    <row r="68" spans="11:20" ht="20.149999999999999" customHeight="1" x14ac:dyDescent="0.25">
      <c r="K68"/>
      <c r="L68"/>
      <c r="N68"/>
      <c r="O68"/>
      <c r="P68"/>
      <c r="Q68"/>
      <c r="R68"/>
      <c r="T68"/>
    </row>
    <row r="69" spans="11:20" ht="20.149999999999999" customHeight="1" x14ac:dyDescent="0.25">
      <c r="K69"/>
      <c r="L69"/>
      <c r="N69"/>
      <c r="O69"/>
      <c r="P69"/>
      <c r="Q69"/>
      <c r="R69"/>
      <c r="T69"/>
    </row>
    <row r="70" spans="11:20" ht="20.149999999999999" customHeight="1" x14ac:dyDescent="0.25">
      <c r="K70"/>
      <c r="L70"/>
      <c r="N70"/>
      <c r="O70"/>
      <c r="P70"/>
      <c r="Q70"/>
      <c r="R70"/>
      <c r="T70"/>
    </row>
    <row r="71" spans="11:20" ht="20.149999999999999" customHeight="1" x14ac:dyDescent="0.25">
      <c r="K71"/>
      <c r="L71"/>
      <c r="N71"/>
      <c r="O71"/>
      <c r="P71"/>
      <c r="Q71"/>
      <c r="R71"/>
      <c r="T71"/>
    </row>
    <row r="72" spans="11:20" ht="20.149999999999999" customHeight="1" x14ac:dyDescent="0.25">
      <c r="K72"/>
      <c r="L72"/>
      <c r="N72"/>
      <c r="O72"/>
      <c r="P72"/>
      <c r="Q72"/>
      <c r="R72"/>
      <c r="T72"/>
    </row>
    <row r="73" spans="11:20" ht="20.149999999999999" customHeight="1" x14ac:dyDescent="0.25">
      <c r="K73"/>
      <c r="L73"/>
      <c r="N73"/>
      <c r="O73"/>
      <c r="P73"/>
      <c r="Q73"/>
      <c r="R73"/>
      <c r="T73"/>
    </row>
  </sheetData>
  <sheetProtection algorithmName="SHA-512" hashValue="f1BMSmo9Rlhq6dscYkNXgM4BnNGSV+xeOyRKwcntA+8ryigGnngYWU91id78LKtfMxPv94BZUaQKkup8XrEbsQ==" saltValue="8DSFDjvmG5dha122niAxZA==" spinCount="100000" sheet="1" objects="1" scenarios="1" selectLockedCells="1"/>
  <dataValidations count="3">
    <dataValidation type="list" allowBlank="1" showInputMessage="1" showErrorMessage="1" sqref="E4" xr:uid="{2E6F3B99-B0E7-409A-A52B-015E06444169}">
      <formula1>"Yes, No"</formula1>
    </dataValidation>
    <dataValidation type="list" allowBlank="1" showInputMessage="1" showErrorMessage="1" sqref="F17:J42" xr:uid="{A0754D8F-AD5D-43BB-9E36-2F2E7E1DC377}">
      <formula1>LIST_Initiatives</formula1>
    </dataValidation>
    <dataValidation type="textLength" operator="lessThanOrEqual" allowBlank="1" showInputMessage="1" showErrorMessage="1" sqref="B17:D42" xr:uid="{0B8BBE3C-1BF5-407F-B7B1-B0C8FD5D9516}">
      <formula1>100</formula1>
    </dataValidation>
  </dataValidations>
  <pageMargins left="0.7" right="0.7" top="0.75" bottom="0.75" header="0.3" footer="0.3"/>
  <pageSetup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131FB-D401-4D60-A804-E12C8798EE46}">
  <sheetPr codeName="Sheet5">
    <tabColor theme="8"/>
  </sheetPr>
  <dimension ref="B1:Y74"/>
  <sheetViews>
    <sheetView showGridLines="0" showRowColHeaders="0" tabSelected="1" zoomScale="85" zoomScaleNormal="85" workbookViewId="0">
      <selection activeCell="D33" sqref="D33"/>
    </sheetView>
  </sheetViews>
  <sheetFormatPr defaultColWidth="9.1796875" defaultRowHeight="20.149999999999999" customHeight="1" x14ac:dyDescent="0.25"/>
  <cols>
    <col min="1" max="1" width="2.81640625" style="1" customWidth="1"/>
    <col min="2" max="2" width="30.81640625" style="1" customWidth="1"/>
    <col min="3" max="3" width="30.81640625" style="4" customWidth="1"/>
    <col min="4" max="4" width="30.81640625" style="1" customWidth="1"/>
    <col min="5" max="5" width="15.81640625" style="1" customWidth="1"/>
    <col min="6" max="10" width="35.81640625" style="1" customWidth="1"/>
    <col min="11" max="11" width="10.81640625" style="1" customWidth="1"/>
    <col min="12" max="12" width="30.81640625" style="1" customWidth="1"/>
    <col min="13" max="13" width="26.453125" hidden="1" customWidth="1"/>
    <col min="14" max="15" width="13.54296875" style="1" hidden="1" customWidth="1"/>
    <col min="16" max="16" width="6.54296875" style="1" hidden="1" customWidth="1"/>
    <col min="17" max="17" width="12.81640625" style="1" hidden="1" customWidth="1"/>
    <col min="18" max="18" width="9.1796875" style="1" customWidth="1"/>
    <col min="19" max="19" width="11.1796875" customWidth="1"/>
    <col min="20" max="16384" width="9.1796875" style="1"/>
  </cols>
  <sheetData>
    <row r="1" spans="2:18" ht="30" customHeight="1" x14ac:dyDescent="0.25">
      <c r="B1" s="15" t="s">
        <v>191</v>
      </c>
      <c r="M1" s="1"/>
    </row>
    <row r="2" spans="2:18" ht="25" customHeight="1" x14ac:dyDescent="0.25">
      <c r="B2" s="6" t="s">
        <v>45</v>
      </c>
      <c r="M2" t="s">
        <v>190</v>
      </c>
      <c r="N2" s="58" t="s">
        <v>190</v>
      </c>
      <c r="O2" s="58" t="s">
        <v>190</v>
      </c>
      <c r="P2" s="39" t="s">
        <v>190</v>
      </c>
      <c r="R2"/>
    </row>
    <row r="3" spans="2:18" ht="20.149999999999999" customHeight="1" x14ac:dyDescent="0.25">
      <c r="B3" s="7" t="s">
        <v>192</v>
      </c>
      <c r="C3" s="40"/>
      <c r="D3" s="41"/>
      <c r="E3" s="11"/>
    </row>
    <row r="4" spans="2:18" ht="20.149999999999999" customHeight="1" x14ac:dyDescent="0.25">
      <c r="B4" s="7" t="s">
        <v>33</v>
      </c>
      <c r="C4" s="40"/>
      <c r="D4" s="41"/>
      <c r="E4" s="8"/>
      <c r="M4" s="2" t="s">
        <v>6</v>
      </c>
      <c r="R4"/>
    </row>
    <row r="5" spans="2:18" customFormat="1" ht="20.149999999999999" customHeight="1" x14ac:dyDescent="0.25">
      <c r="C5" s="4"/>
      <c r="M5" s="14" t="s">
        <v>4</v>
      </c>
      <c r="N5" s="37" t="s">
        <v>32</v>
      </c>
      <c r="O5" s="14" t="s">
        <v>5</v>
      </c>
      <c r="P5" s="14" t="s">
        <v>7</v>
      </c>
      <c r="Q5" s="1"/>
    </row>
    <row r="6" spans="2:18" customFormat="1" ht="20.149999999999999" customHeight="1" x14ac:dyDescent="0.25">
      <c r="B6" s="6" t="s">
        <v>2</v>
      </c>
      <c r="C6" s="4"/>
      <c r="D6" s="1"/>
      <c r="E6" s="4"/>
      <c r="F6" s="1"/>
      <c r="G6" s="1"/>
      <c r="H6" s="1"/>
      <c r="I6" s="1"/>
      <c r="J6" s="1"/>
      <c r="K6" s="1"/>
      <c r="L6" s="1"/>
      <c r="M6" s="12" t="s">
        <v>0</v>
      </c>
      <c r="N6" s="12" t="s">
        <v>34</v>
      </c>
      <c r="O6" s="47">
        <v>0.2</v>
      </c>
      <c r="P6" s="4">
        <v>1</v>
      </c>
      <c r="Q6" s="1"/>
    </row>
    <row r="7" spans="2:18" customFormat="1" ht="20.149999999999999" customHeight="1" x14ac:dyDescent="0.25">
      <c r="B7" s="7" t="s">
        <v>37</v>
      </c>
      <c r="C7" s="40"/>
      <c r="D7" s="41"/>
      <c r="E7" s="9" cm="1">
        <f t="array" ref="E7">SUM(SUMIF(ST_IN_TBL_SystemsProducts[Tier],{"Good practice","Best practice"},ST_IN_TBL_SystemsProducts[Cost]))</f>
        <v>0</v>
      </c>
      <c r="F7" s="1"/>
      <c r="G7" s="1"/>
      <c r="H7" s="1"/>
      <c r="I7" s="1"/>
      <c r="J7" s="1"/>
      <c r="K7" s="1"/>
      <c r="L7" s="1"/>
      <c r="M7" s="13" t="s">
        <v>8</v>
      </c>
      <c r="N7" s="13" t="s">
        <v>35</v>
      </c>
      <c r="O7" s="48">
        <v>0.05</v>
      </c>
      <c r="P7" s="4">
        <v>1</v>
      </c>
      <c r="Q7" s="1">
        <f>IF(ST_CAL_BestPracticeSystems&gt;=ST_REF_EPBenchmark_ASystems,ST_REF_EPPoints_ASystems,0)</f>
        <v>1</v>
      </c>
    </row>
    <row r="8" spans="2:18" customFormat="1" ht="20.149999999999999" customHeight="1" x14ac:dyDescent="0.25">
      <c r="B8" s="7" t="s">
        <v>38</v>
      </c>
      <c r="C8" s="40"/>
      <c r="D8" s="41"/>
      <c r="E8" s="51" t="str">
        <f>IF(ST_IN_CostSystems="","",IF(ST_CAL_GoodPracticeCostSystems/ST_IN_CostSystems&gt;=100%,100%,ST_CAL_GoodPracticeCostSystems/ST_IN_CostSystems))</f>
        <v/>
      </c>
      <c r="F8" s="1"/>
      <c r="G8" s="1"/>
      <c r="H8" s="1"/>
      <c r="I8" s="1"/>
      <c r="J8" s="1"/>
      <c r="K8" s="1"/>
      <c r="L8" s="1"/>
      <c r="M8" s="38" t="s">
        <v>9</v>
      </c>
      <c r="N8" s="12" t="s">
        <v>34</v>
      </c>
      <c r="O8" s="47">
        <v>0.35</v>
      </c>
      <c r="P8" s="4">
        <v>1</v>
      </c>
      <c r="Q8" s="1">
        <f>IF(ST_CAL_GoodPracticeSystems&gt;=ST_REF_EPBenchmark_BSystems,ST_REF_EPPoints_BSystems,0)</f>
        <v>1</v>
      </c>
    </row>
    <row r="9" spans="2:18" customFormat="1" ht="20.149999999999999" customHeight="1" x14ac:dyDescent="0.25">
      <c r="B9" s="7" t="s">
        <v>39</v>
      </c>
      <c r="C9" s="40"/>
      <c r="D9" s="42"/>
      <c r="E9" s="9" cm="1">
        <f t="array" ref="E9">SUM(SUMIF(ST_IN_TBL_SystemsProducts[Tier],{"Best practice"},ST_IN_TBL_SystemsProducts[Cost]))</f>
        <v>0</v>
      </c>
      <c r="K9" s="1"/>
      <c r="Q9" s="1"/>
    </row>
    <row r="10" spans="2:18" customFormat="1" ht="20.149999999999999" customHeight="1" x14ac:dyDescent="0.25">
      <c r="B10" s="7" t="s">
        <v>40</v>
      </c>
      <c r="C10" s="42"/>
      <c r="D10" s="42"/>
      <c r="E10" s="52" t="str">
        <f>IF(ST_IN_CostSystems="","",IF(ST_CAL_BestPracticeCostSystems/ST_IN_CostSystems&gt;=100%,100%,ST_CAL_BestPracticeCostSystems/ST_IN_CostSystems))</f>
        <v/>
      </c>
      <c r="K10" s="1"/>
      <c r="L10" s="1"/>
      <c r="O10" s="1"/>
      <c r="P10" s="1"/>
      <c r="Q10" s="1"/>
    </row>
    <row r="11" spans="2:18" customFormat="1" ht="20.149999999999999" customHeight="1" x14ac:dyDescent="0.25">
      <c r="B11" s="43" t="s">
        <v>0</v>
      </c>
      <c r="C11" s="40"/>
      <c r="D11" s="42"/>
      <c r="E11" s="10" t="str">
        <f>IF(ST_IN_CostSystems="","",IF(ST_CAL_GoodPracticeSystems&gt;=ST_REF_CABenchmarkSystems,ST_REF_CAPointsSystems,0))</f>
        <v/>
      </c>
      <c r="K11" s="1"/>
      <c r="L11" s="1"/>
      <c r="M11" s="2" t="s">
        <v>56</v>
      </c>
      <c r="N11" s="1"/>
      <c r="O11" s="1"/>
      <c r="P11" s="1"/>
      <c r="Q11" s="1"/>
    </row>
    <row r="12" spans="2:18" customFormat="1" ht="20.149999999999999" customHeight="1" x14ac:dyDescent="0.25">
      <c r="B12" s="43" t="s">
        <v>1</v>
      </c>
      <c r="C12" s="40"/>
      <c r="D12" s="42"/>
      <c r="E12" s="10" t="str">
        <f>IF(ST_IN_CostSystems="","",IF(ST_CAL_CreditAchievementSystems=ST_REF_CAPointsSystems,MAX(Q7:Q8),0))</f>
        <v/>
      </c>
      <c r="K12" s="1"/>
      <c r="L12" s="1"/>
      <c r="M12" s="44" t="s">
        <v>54</v>
      </c>
      <c r="N12" s="39" t="s">
        <v>55</v>
      </c>
      <c r="O12" s="1"/>
      <c r="P12" s="1"/>
      <c r="Q12" s="1"/>
    </row>
    <row r="13" spans="2:18" customFormat="1" ht="20.149999999999999" customHeight="1" x14ac:dyDescent="0.25">
      <c r="F13" s="1"/>
      <c r="G13" s="1"/>
      <c r="H13" s="1"/>
      <c r="I13" s="1"/>
      <c r="J13" s="1"/>
      <c r="K13" s="1"/>
      <c r="L13" s="1"/>
      <c r="M13" s="44">
        <v>6</v>
      </c>
      <c r="N13" s="39" t="s">
        <v>34</v>
      </c>
      <c r="O13" s="1"/>
      <c r="P13" s="1"/>
      <c r="Q13" s="1"/>
    </row>
    <row r="14" spans="2:18" ht="20.149999999999999" customHeight="1" x14ac:dyDescent="0.25">
      <c r="B14"/>
      <c r="C14"/>
      <c r="M14" s="18">
        <v>11</v>
      </c>
      <c r="N14" t="s">
        <v>35</v>
      </c>
    </row>
    <row r="15" spans="2:18" ht="25" customHeight="1" x14ac:dyDescent="0.25">
      <c r="B15" s="6" t="s">
        <v>3</v>
      </c>
      <c r="C15" s="5"/>
      <c r="D15" s="36"/>
      <c r="E15" s="36"/>
      <c r="F15" s="36"/>
      <c r="G15" s="36"/>
      <c r="H15" s="36"/>
      <c r="I15" s="36"/>
      <c r="J15" s="36"/>
      <c r="K15"/>
      <c r="M15" s="1"/>
      <c r="P15"/>
      <c r="Q15"/>
      <c r="R15"/>
    </row>
    <row r="16" spans="2:18" ht="20.149999999999999" customHeight="1" x14ac:dyDescent="0.25">
      <c r="B16" s="45" t="s">
        <v>47</v>
      </c>
      <c r="C16" s="45" t="s">
        <v>48</v>
      </c>
      <c r="D16" s="45" t="s">
        <v>46</v>
      </c>
      <c r="E16" s="45" t="s">
        <v>44</v>
      </c>
      <c r="F16" s="45" t="s">
        <v>49</v>
      </c>
      <c r="G16" s="45" t="s">
        <v>50</v>
      </c>
      <c r="H16" s="45" t="s">
        <v>51</v>
      </c>
      <c r="I16" s="45" t="s">
        <v>52</v>
      </c>
      <c r="J16" s="45" t="s">
        <v>53</v>
      </c>
      <c r="K16" s="46" t="s">
        <v>54</v>
      </c>
      <c r="L16" s="46" t="s">
        <v>28</v>
      </c>
      <c r="M16" s="46"/>
      <c r="O16"/>
      <c r="P16"/>
      <c r="Q16"/>
      <c r="R16"/>
    </row>
    <row r="17" spans="2:18" ht="40" customHeight="1" x14ac:dyDescent="0.25">
      <c r="B17" s="91"/>
      <c r="C17" s="91"/>
      <c r="D17" s="91"/>
      <c r="E17" s="92"/>
      <c r="F17" s="100"/>
      <c r="G17" s="100"/>
      <c r="H17" s="100"/>
      <c r="I17" s="100"/>
      <c r="J17" s="100"/>
      <c r="K17" s="98"/>
      <c r="L17" s="16" t="str">
        <f>IF(ST_IN_TBL_SystemsProducts[[#This Row],[RPV]]="","",IF(ST_IN_TBL_SystemsProducts[[#This Row],[RPV]]&lt;$M$13,"No achievement",IF(AND(ST_IN_TBL_SystemsProducts[[#This Row],[RPV]]&gt;=$M$13,ST_IN_TBL_SystemsProducts[[#This Row],[RPV]]&lt;$M$14),$N$13,$N$14)))</f>
        <v/>
      </c>
      <c r="N17"/>
      <c r="O17"/>
      <c r="P17"/>
      <c r="Q17"/>
      <c r="R17"/>
    </row>
    <row r="18" spans="2:18" ht="40" customHeight="1" x14ac:dyDescent="0.25">
      <c r="B18" s="91"/>
      <c r="C18" s="91"/>
      <c r="D18" s="91"/>
      <c r="E18" s="92"/>
      <c r="F18" s="100"/>
      <c r="G18" s="100"/>
      <c r="H18" s="100"/>
      <c r="I18" s="100"/>
      <c r="J18" s="100"/>
      <c r="K18" s="99"/>
      <c r="L18" s="16" t="str">
        <f>IF(ST_IN_TBL_SystemsProducts[[#This Row],[RPV]]="","",IF(ST_IN_TBL_SystemsProducts[[#This Row],[RPV]]&lt;$M$13,"No achievement",IF(AND(ST_IN_TBL_SystemsProducts[[#This Row],[RPV]]&gt;=$M$13,ST_IN_TBL_SystemsProducts[[#This Row],[RPV]]&lt;$M$14),$N$13,$N$14)))</f>
        <v/>
      </c>
      <c r="N18"/>
      <c r="O18"/>
      <c r="P18"/>
      <c r="Q18"/>
      <c r="R18"/>
    </row>
    <row r="19" spans="2:18" ht="40" customHeight="1" x14ac:dyDescent="0.25">
      <c r="B19" s="90"/>
      <c r="C19" s="90"/>
      <c r="D19" s="90"/>
      <c r="E19" s="94"/>
      <c r="F19" s="95"/>
      <c r="G19" s="95"/>
      <c r="H19" s="95"/>
      <c r="I19" s="95"/>
      <c r="J19" s="95"/>
      <c r="K19" s="99"/>
      <c r="L19" s="80" t="str">
        <f>IF(ST_IN_TBL_SystemsProducts[[#This Row],[RPV]]="","",IF(ST_IN_TBL_SystemsProducts[[#This Row],[RPV]]&lt;$M$13,"No achievement",IF(AND(ST_IN_TBL_SystemsProducts[[#This Row],[RPV]]&gt;=$M$13,ST_IN_TBL_SystemsProducts[[#This Row],[RPV]]&lt;$M$14),$N$13,$N$14)))</f>
        <v/>
      </c>
      <c r="N19"/>
      <c r="O19"/>
      <c r="P19"/>
      <c r="Q19"/>
      <c r="R19"/>
    </row>
    <row r="20" spans="2:18" ht="40" customHeight="1" x14ac:dyDescent="0.25">
      <c r="B20" s="90"/>
      <c r="C20" s="90"/>
      <c r="D20" s="90"/>
      <c r="E20" s="94"/>
      <c r="F20" s="95"/>
      <c r="G20" s="95"/>
      <c r="H20" s="95"/>
      <c r="I20" s="95"/>
      <c r="J20" s="95"/>
      <c r="K20" s="99"/>
      <c r="L20" s="80" t="str">
        <f>IF(ST_IN_TBL_SystemsProducts[[#This Row],[RPV]]="","",IF(ST_IN_TBL_SystemsProducts[[#This Row],[RPV]]&lt;$M$13,"No achievement",IF(AND(ST_IN_TBL_SystemsProducts[[#This Row],[RPV]]&gt;=$M$13,ST_IN_TBL_SystemsProducts[[#This Row],[RPV]]&lt;$M$14),$N$13,$N$14)))</f>
        <v/>
      </c>
      <c r="N20"/>
      <c r="O20"/>
      <c r="P20"/>
      <c r="Q20"/>
      <c r="R20"/>
    </row>
    <row r="21" spans="2:18" ht="40" customHeight="1" x14ac:dyDescent="0.25">
      <c r="B21" s="90"/>
      <c r="C21" s="90"/>
      <c r="D21" s="90"/>
      <c r="E21" s="94"/>
      <c r="F21" s="95"/>
      <c r="G21" s="95"/>
      <c r="H21" s="95"/>
      <c r="I21" s="95"/>
      <c r="J21" s="95"/>
      <c r="K21" s="99"/>
      <c r="L21" s="80" t="str">
        <f>IF(ST_IN_TBL_SystemsProducts[[#This Row],[RPV]]="","",IF(ST_IN_TBL_SystemsProducts[[#This Row],[RPV]]&lt;$M$13,"No achievement",IF(AND(ST_IN_TBL_SystemsProducts[[#This Row],[RPV]]&gt;=$M$13,ST_IN_TBL_SystemsProducts[[#This Row],[RPV]]&lt;$M$14),$N$13,$N$14)))</f>
        <v/>
      </c>
      <c r="N21"/>
      <c r="O21"/>
      <c r="P21"/>
      <c r="Q21"/>
      <c r="R21"/>
    </row>
    <row r="22" spans="2:18" ht="40" customHeight="1" x14ac:dyDescent="0.25">
      <c r="B22" s="90"/>
      <c r="C22" s="90"/>
      <c r="D22" s="90"/>
      <c r="E22" s="94"/>
      <c r="F22" s="95"/>
      <c r="G22" s="95"/>
      <c r="H22" s="95"/>
      <c r="I22" s="95"/>
      <c r="J22" s="95"/>
      <c r="K22" s="99"/>
      <c r="L22" s="80" t="str">
        <f>IF(ST_IN_TBL_SystemsProducts[[#This Row],[RPV]]="","",IF(ST_IN_TBL_SystemsProducts[[#This Row],[RPV]]&lt;$M$13,"No achievement",IF(AND(ST_IN_TBL_SystemsProducts[[#This Row],[RPV]]&gt;=$M$13,ST_IN_TBL_SystemsProducts[[#This Row],[RPV]]&lt;$M$14),$N$13,$N$14)))</f>
        <v/>
      </c>
      <c r="N22"/>
      <c r="O22"/>
      <c r="P22"/>
      <c r="Q22"/>
      <c r="R22"/>
    </row>
    <row r="23" spans="2:18" ht="40" customHeight="1" x14ac:dyDescent="0.25">
      <c r="B23" s="90"/>
      <c r="C23" s="90"/>
      <c r="D23" s="90"/>
      <c r="E23" s="94"/>
      <c r="F23" s="95"/>
      <c r="G23" s="95"/>
      <c r="H23" s="95"/>
      <c r="I23" s="95"/>
      <c r="J23" s="95"/>
      <c r="K23" s="99"/>
      <c r="L23" s="80" t="str">
        <f>IF(ST_IN_TBL_SystemsProducts[[#This Row],[RPV]]="","",IF(ST_IN_TBL_SystemsProducts[[#This Row],[RPV]]&lt;$M$13,"No achievement",IF(AND(ST_IN_TBL_SystemsProducts[[#This Row],[RPV]]&gt;=$M$13,ST_IN_TBL_SystemsProducts[[#This Row],[RPV]]&lt;$M$14),$N$13,$N$14)))</f>
        <v/>
      </c>
      <c r="N23"/>
      <c r="O23"/>
      <c r="P23"/>
      <c r="Q23"/>
      <c r="R23"/>
    </row>
    <row r="24" spans="2:18" ht="40" customHeight="1" x14ac:dyDescent="0.25">
      <c r="B24" s="90"/>
      <c r="C24" s="90"/>
      <c r="D24" s="90"/>
      <c r="E24" s="94"/>
      <c r="F24" s="95"/>
      <c r="G24" s="95"/>
      <c r="H24" s="95"/>
      <c r="I24" s="95"/>
      <c r="J24" s="95"/>
      <c r="K24" s="99"/>
      <c r="L24" s="80" t="str">
        <f>IF(ST_IN_TBL_SystemsProducts[[#This Row],[RPV]]="","",IF(ST_IN_TBL_SystemsProducts[[#This Row],[RPV]]&lt;$M$13,"No achievement",IF(AND(ST_IN_TBL_SystemsProducts[[#This Row],[RPV]]&gt;=$M$13,ST_IN_TBL_SystemsProducts[[#This Row],[RPV]]&lt;$M$14),$N$13,$N$14)))</f>
        <v/>
      </c>
      <c r="N24"/>
      <c r="O24"/>
      <c r="P24"/>
      <c r="Q24"/>
      <c r="R24"/>
    </row>
    <row r="25" spans="2:18" ht="40" customHeight="1" x14ac:dyDescent="0.25">
      <c r="B25" s="90"/>
      <c r="C25" s="90"/>
      <c r="D25" s="90"/>
      <c r="E25" s="94"/>
      <c r="F25" s="95"/>
      <c r="G25" s="95"/>
      <c r="H25" s="95"/>
      <c r="I25" s="95"/>
      <c r="J25" s="95"/>
      <c r="K25" s="99"/>
      <c r="L25" s="80" t="str">
        <f>IF(ST_IN_TBL_SystemsProducts[[#This Row],[RPV]]="","",IF(ST_IN_TBL_SystemsProducts[[#This Row],[RPV]]&lt;$M$13,"No achievement",IF(AND(ST_IN_TBL_SystemsProducts[[#This Row],[RPV]]&gt;=$M$13,ST_IN_TBL_SystemsProducts[[#This Row],[RPV]]&lt;$M$14),$N$13,$N$14)))</f>
        <v/>
      </c>
      <c r="N25"/>
      <c r="O25"/>
      <c r="P25"/>
      <c r="Q25"/>
      <c r="R25"/>
    </row>
    <row r="26" spans="2:18" ht="40" customHeight="1" x14ac:dyDescent="0.25">
      <c r="B26" s="90"/>
      <c r="C26" s="90"/>
      <c r="D26" s="90"/>
      <c r="E26" s="94"/>
      <c r="F26" s="95"/>
      <c r="G26" s="95"/>
      <c r="H26" s="95"/>
      <c r="I26" s="95"/>
      <c r="J26" s="95"/>
      <c r="K26" s="99"/>
      <c r="L26" s="80" t="str">
        <f>IF(ST_IN_TBL_SystemsProducts[[#This Row],[RPV]]="","",IF(ST_IN_TBL_SystemsProducts[[#This Row],[RPV]]&lt;$M$13,"No achievement",IF(AND(ST_IN_TBL_SystemsProducts[[#This Row],[RPV]]&gt;=$M$13,ST_IN_TBL_SystemsProducts[[#This Row],[RPV]]&lt;$M$14),$N$13,$N$14)))</f>
        <v/>
      </c>
      <c r="N26"/>
      <c r="O26"/>
      <c r="P26"/>
      <c r="Q26"/>
      <c r="R26"/>
    </row>
    <row r="27" spans="2:18" ht="40" customHeight="1" x14ac:dyDescent="0.25">
      <c r="B27" s="90"/>
      <c r="C27" s="90"/>
      <c r="D27" s="90"/>
      <c r="E27" s="94"/>
      <c r="F27" s="95"/>
      <c r="G27" s="95"/>
      <c r="H27" s="95"/>
      <c r="I27" s="95"/>
      <c r="J27" s="95"/>
      <c r="K27" s="99"/>
      <c r="L27" s="80" t="str">
        <f>IF(ST_IN_TBL_SystemsProducts[[#This Row],[RPV]]="","",IF(ST_IN_TBL_SystemsProducts[[#This Row],[RPV]]&lt;$M$13,"No achievement",IF(AND(ST_IN_TBL_SystemsProducts[[#This Row],[RPV]]&gt;=$M$13,ST_IN_TBL_SystemsProducts[[#This Row],[RPV]]&lt;$M$14),$N$13,$N$14)))</f>
        <v/>
      </c>
      <c r="N27"/>
      <c r="O27"/>
      <c r="P27"/>
      <c r="Q27"/>
      <c r="R27"/>
    </row>
    <row r="28" spans="2:18" ht="40" customHeight="1" x14ac:dyDescent="0.25">
      <c r="B28" s="90"/>
      <c r="C28" s="90"/>
      <c r="D28" s="90"/>
      <c r="E28" s="94"/>
      <c r="F28" s="95"/>
      <c r="G28" s="95"/>
      <c r="H28" s="95"/>
      <c r="I28" s="95"/>
      <c r="J28" s="95"/>
      <c r="K28" s="99"/>
      <c r="L28" s="80" t="str">
        <f>IF(ST_IN_TBL_SystemsProducts[[#This Row],[RPV]]="","",IF(ST_IN_TBL_SystemsProducts[[#This Row],[RPV]]&lt;$M$13,"No achievement",IF(AND(ST_IN_TBL_SystemsProducts[[#This Row],[RPV]]&gt;=$M$13,ST_IN_TBL_SystemsProducts[[#This Row],[RPV]]&lt;$M$14),$N$13,$N$14)))</f>
        <v/>
      </c>
      <c r="N28"/>
      <c r="O28"/>
      <c r="P28"/>
      <c r="Q28"/>
      <c r="R28"/>
    </row>
    <row r="29" spans="2:18" ht="40" customHeight="1" x14ac:dyDescent="0.25">
      <c r="B29" s="90"/>
      <c r="C29" s="90"/>
      <c r="D29" s="90"/>
      <c r="E29" s="94"/>
      <c r="F29" s="95"/>
      <c r="G29" s="95"/>
      <c r="H29" s="95"/>
      <c r="I29" s="95"/>
      <c r="J29" s="95"/>
      <c r="K29" s="99"/>
      <c r="L29" s="80" t="str">
        <f>IF(ST_IN_TBL_SystemsProducts[[#This Row],[RPV]]="","",IF(ST_IN_TBL_SystemsProducts[[#This Row],[RPV]]&lt;$M$13,"No achievement",IF(AND(ST_IN_TBL_SystemsProducts[[#This Row],[RPV]]&gt;=$M$13,ST_IN_TBL_SystemsProducts[[#This Row],[RPV]]&lt;$M$14),$N$13,$N$14)))</f>
        <v/>
      </c>
      <c r="N29"/>
      <c r="O29"/>
      <c r="P29"/>
      <c r="Q29"/>
      <c r="R29"/>
    </row>
    <row r="30" spans="2:18" ht="40" customHeight="1" x14ac:dyDescent="0.25">
      <c r="B30" s="90"/>
      <c r="C30" s="90"/>
      <c r="D30" s="90"/>
      <c r="E30" s="94"/>
      <c r="F30" s="95"/>
      <c r="G30" s="95"/>
      <c r="H30" s="95"/>
      <c r="I30" s="95"/>
      <c r="J30" s="95"/>
      <c r="K30" s="99"/>
      <c r="L30" s="80" t="str">
        <f>IF(ST_IN_TBL_SystemsProducts[[#This Row],[RPV]]="","",IF(ST_IN_TBL_SystemsProducts[[#This Row],[RPV]]&lt;$M$13,"No achievement",IF(AND(ST_IN_TBL_SystemsProducts[[#This Row],[RPV]]&gt;=$M$13,ST_IN_TBL_SystemsProducts[[#This Row],[RPV]]&lt;$M$14),$N$13,$N$14)))</f>
        <v/>
      </c>
      <c r="N30"/>
      <c r="O30"/>
      <c r="P30"/>
      <c r="Q30"/>
      <c r="R30"/>
    </row>
    <row r="31" spans="2:18" ht="40" customHeight="1" x14ac:dyDescent="0.25">
      <c r="B31" s="90"/>
      <c r="C31" s="90"/>
      <c r="D31" s="90"/>
      <c r="E31" s="94"/>
      <c r="F31" s="95"/>
      <c r="G31" s="95"/>
      <c r="H31" s="95"/>
      <c r="I31" s="95"/>
      <c r="J31" s="95"/>
      <c r="K31" s="99"/>
      <c r="L31" s="80" t="str">
        <f>IF(ST_IN_TBL_SystemsProducts[[#This Row],[RPV]]="","",IF(ST_IN_TBL_SystemsProducts[[#This Row],[RPV]]&lt;$M$13,"No achievement",IF(AND(ST_IN_TBL_SystemsProducts[[#This Row],[RPV]]&gt;=$M$13,ST_IN_TBL_SystemsProducts[[#This Row],[RPV]]&lt;$M$14),$N$13,$N$14)))</f>
        <v/>
      </c>
      <c r="N31"/>
      <c r="O31"/>
      <c r="P31"/>
      <c r="Q31"/>
      <c r="R31"/>
    </row>
    <row r="32" spans="2:18" ht="40" customHeight="1" x14ac:dyDescent="0.25">
      <c r="B32" s="90"/>
      <c r="C32" s="90"/>
      <c r="D32" s="90"/>
      <c r="E32" s="94"/>
      <c r="F32" s="95"/>
      <c r="G32" s="95"/>
      <c r="H32" s="95"/>
      <c r="I32" s="95"/>
      <c r="J32" s="95"/>
      <c r="K32" s="99"/>
      <c r="L32" s="80" t="str">
        <f>IF(ST_IN_TBL_SystemsProducts[[#This Row],[RPV]]="","",IF(ST_IN_TBL_SystemsProducts[[#This Row],[RPV]]&lt;$M$13,"No achievement",IF(AND(ST_IN_TBL_SystemsProducts[[#This Row],[RPV]]&gt;=$M$13,ST_IN_TBL_SystemsProducts[[#This Row],[RPV]]&lt;$M$14),$N$13,$N$14)))</f>
        <v/>
      </c>
      <c r="N32"/>
      <c r="O32"/>
      <c r="P32"/>
      <c r="Q32"/>
      <c r="R32"/>
    </row>
    <row r="33" spans="2:25" ht="40" customHeight="1" x14ac:dyDescent="0.25">
      <c r="B33" s="90"/>
      <c r="C33" s="90"/>
      <c r="D33" s="90"/>
      <c r="E33" s="94"/>
      <c r="F33" s="95"/>
      <c r="G33" s="95"/>
      <c r="H33" s="95"/>
      <c r="I33" s="95"/>
      <c r="J33" s="95"/>
      <c r="K33" s="99"/>
      <c r="L33" s="80" t="str">
        <f>IF(ST_IN_TBL_SystemsProducts[[#This Row],[RPV]]="","",IF(ST_IN_TBL_SystemsProducts[[#This Row],[RPV]]&lt;$M$13,"No achievement",IF(AND(ST_IN_TBL_SystemsProducts[[#This Row],[RPV]]&gt;=$M$13,ST_IN_TBL_SystemsProducts[[#This Row],[RPV]]&lt;$M$14),$N$13,$N$14)))</f>
        <v/>
      </c>
      <c r="N33"/>
      <c r="O33"/>
      <c r="P33"/>
      <c r="Q33"/>
      <c r="R33"/>
    </row>
    <row r="34" spans="2:25" ht="40" customHeight="1" x14ac:dyDescent="0.25">
      <c r="B34" s="91"/>
      <c r="C34" s="91"/>
      <c r="D34" s="91"/>
      <c r="E34" s="92"/>
      <c r="F34" s="100"/>
      <c r="G34" s="100"/>
      <c r="H34" s="100"/>
      <c r="I34" s="100"/>
      <c r="J34" s="100"/>
      <c r="K34" s="99"/>
      <c r="L34" s="16" t="str">
        <f>IF(ST_IN_TBL_SystemsProducts[[#This Row],[RPV]]="","",IF(ST_IN_TBL_SystemsProducts[[#This Row],[RPV]]&lt;$M$13,"No achievement",IF(AND(ST_IN_TBL_SystemsProducts[[#This Row],[RPV]]&gt;=$M$13,ST_IN_TBL_SystemsProducts[[#This Row],[RPV]]&lt;$M$14),$N$13,$N$14)))</f>
        <v/>
      </c>
      <c r="N34"/>
      <c r="O34"/>
      <c r="P34"/>
      <c r="Q34"/>
      <c r="R34"/>
    </row>
    <row r="35" spans="2:25" ht="40" customHeight="1" x14ac:dyDescent="0.25">
      <c r="B35" s="91"/>
      <c r="C35" s="91"/>
      <c r="D35" s="91"/>
      <c r="E35" s="92"/>
      <c r="F35" s="100"/>
      <c r="G35" s="100"/>
      <c r="H35" s="100"/>
      <c r="I35" s="100"/>
      <c r="J35" s="100"/>
      <c r="K35" s="99"/>
      <c r="L35" s="16" t="str">
        <f>IF(ST_IN_TBL_SystemsProducts[[#This Row],[RPV]]="","",IF(ST_IN_TBL_SystemsProducts[[#This Row],[RPV]]&lt;$M$13,"No achievement",IF(AND(ST_IN_TBL_SystemsProducts[[#This Row],[RPV]]&gt;=$M$13,ST_IN_TBL_SystemsProducts[[#This Row],[RPV]]&lt;$M$14),$N$13,$N$14)))</f>
        <v/>
      </c>
      <c r="N35"/>
      <c r="O35"/>
      <c r="P35"/>
      <c r="Q35"/>
      <c r="R35"/>
    </row>
    <row r="36" spans="2:25" ht="40" customHeight="1" x14ac:dyDescent="0.25">
      <c r="B36" s="91"/>
      <c r="C36" s="91"/>
      <c r="D36" s="91"/>
      <c r="E36" s="92"/>
      <c r="F36" s="100"/>
      <c r="G36" s="100"/>
      <c r="H36" s="100"/>
      <c r="I36" s="100"/>
      <c r="J36" s="100"/>
      <c r="K36" s="99"/>
      <c r="L36" s="16" t="str">
        <f>IF(ST_IN_TBL_SystemsProducts[[#This Row],[RPV]]="","",IF(ST_IN_TBL_SystemsProducts[[#This Row],[RPV]]&lt;$M$13,"No achievement",IF(AND(ST_IN_TBL_SystemsProducts[[#This Row],[RPV]]&gt;=$M$13,ST_IN_TBL_SystemsProducts[[#This Row],[RPV]]&lt;$M$14),$N$13,$N$14)))</f>
        <v/>
      </c>
      <c r="N36"/>
      <c r="O36"/>
      <c r="P36"/>
      <c r="Q36"/>
      <c r="R36"/>
      <c r="Y36" s="3"/>
    </row>
    <row r="37" spans="2:25" ht="40" customHeight="1" x14ac:dyDescent="0.25">
      <c r="B37" s="91"/>
      <c r="C37" s="91"/>
      <c r="D37" s="91"/>
      <c r="E37" s="92"/>
      <c r="F37" s="100"/>
      <c r="G37" s="100"/>
      <c r="H37" s="100"/>
      <c r="I37" s="100"/>
      <c r="J37" s="100"/>
      <c r="K37" s="99"/>
      <c r="L37" s="16" t="str">
        <f>IF(ST_IN_TBL_SystemsProducts[[#This Row],[RPV]]="","",IF(ST_IN_TBL_SystemsProducts[[#This Row],[RPV]]&lt;$M$13,"No achievement",IF(AND(ST_IN_TBL_SystemsProducts[[#This Row],[RPV]]&gt;=$M$13,ST_IN_TBL_SystemsProducts[[#This Row],[RPV]]&lt;$M$14),$N$13,$N$14)))</f>
        <v/>
      </c>
      <c r="N37"/>
      <c r="O37"/>
      <c r="P37"/>
      <c r="Q37"/>
      <c r="R37"/>
    </row>
    <row r="38" spans="2:25" ht="40" customHeight="1" x14ac:dyDescent="0.25">
      <c r="B38" s="91"/>
      <c r="C38" s="91"/>
      <c r="D38" s="91"/>
      <c r="E38" s="92"/>
      <c r="F38" s="100"/>
      <c r="G38" s="100"/>
      <c r="H38" s="100"/>
      <c r="I38" s="100"/>
      <c r="J38" s="100"/>
      <c r="K38" s="99"/>
      <c r="L38" s="16" t="str">
        <f>IF(ST_IN_TBL_SystemsProducts[[#This Row],[RPV]]="","",IF(ST_IN_TBL_SystemsProducts[[#This Row],[RPV]]&lt;$M$13,"No achievement",IF(AND(ST_IN_TBL_SystemsProducts[[#This Row],[RPV]]&gt;=$M$13,ST_IN_TBL_SystemsProducts[[#This Row],[RPV]]&lt;$M$14),$N$13,$N$14)))</f>
        <v/>
      </c>
      <c r="N38"/>
      <c r="O38"/>
      <c r="P38"/>
      <c r="Q38"/>
      <c r="R38"/>
    </row>
    <row r="39" spans="2:25" ht="40" customHeight="1" x14ac:dyDescent="0.25">
      <c r="B39" s="91"/>
      <c r="C39" s="91"/>
      <c r="D39" s="91"/>
      <c r="E39" s="92"/>
      <c r="F39" s="100"/>
      <c r="G39" s="100"/>
      <c r="H39" s="100"/>
      <c r="I39" s="100"/>
      <c r="J39" s="100"/>
      <c r="K39" s="99"/>
      <c r="L39" s="16" t="str">
        <f>IF(ST_IN_TBL_SystemsProducts[[#This Row],[RPV]]="","",IF(ST_IN_TBL_SystemsProducts[[#This Row],[RPV]]&lt;$M$13,"No achievement",IF(AND(ST_IN_TBL_SystemsProducts[[#This Row],[RPV]]&gt;=$M$13,ST_IN_TBL_SystemsProducts[[#This Row],[RPV]]&lt;$M$14),$N$13,$N$14)))</f>
        <v/>
      </c>
      <c r="N39"/>
      <c r="O39"/>
      <c r="P39"/>
      <c r="Q39"/>
      <c r="R39"/>
    </row>
    <row r="40" spans="2:25" ht="40" customHeight="1" x14ac:dyDescent="0.25">
      <c r="B40" s="91"/>
      <c r="C40" s="91"/>
      <c r="D40" s="91"/>
      <c r="E40" s="92"/>
      <c r="F40" s="100"/>
      <c r="G40" s="100"/>
      <c r="H40" s="100"/>
      <c r="I40" s="100"/>
      <c r="J40" s="100"/>
      <c r="K40" s="99"/>
      <c r="L40" s="16" t="str">
        <f>IF(ST_IN_TBL_SystemsProducts[[#This Row],[RPV]]="","",IF(ST_IN_TBL_SystemsProducts[[#This Row],[RPV]]&lt;$M$13,"No achievement",IF(AND(ST_IN_TBL_SystemsProducts[[#This Row],[RPV]]&gt;=$M$13,ST_IN_TBL_SystemsProducts[[#This Row],[RPV]]&lt;$M$14),$N$13,$N$14)))</f>
        <v/>
      </c>
      <c r="N40"/>
      <c r="O40"/>
      <c r="P40"/>
      <c r="Q40"/>
      <c r="R40"/>
    </row>
    <row r="41" spans="2:25" ht="40" customHeight="1" x14ac:dyDescent="0.25">
      <c r="B41" s="91"/>
      <c r="C41" s="91"/>
      <c r="D41" s="91"/>
      <c r="E41" s="97"/>
      <c r="F41" s="101"/>
      <c r="G41" s="101"/>
      <c r="H41" s="101"/>
      <c r="I41" s="101"/>
      <c r="J41" s="101"/>
      <c r="K41" s="99"/>
      <c r="L41" s="16" t="str">
        <f>IF(ST_IN_TBL_SystemsProducts[[#This Row],[RPV]]="","",IF(ST_IN_TBL_SystemsProducts[[#This Row],[RPV]]&lt;$M$13,"No achievement",IF(AND(ST_IN_TBL_SystemsProducts[[#This Row],[RPV]]&gt;=$M$13,ST_IN_TBL_SystemsProducts[[#This Row],[RPV]]&lt;$M$14),$N$13,$N$14)))</f>
        <v/>
      </c>
      <c r="N41"/>
      <c r="O41"/>
      <c r="P41"/>
      <c r="Q41"/>
      <c r="R41"/>
    </row>
    <row r="42" spans="2:25" ht="40" customHeight="1" x14ac:dyDescent="0.25">
      <c r="B42" s="91"/>
      <c r="C42" s="91"/>
      <c r="D42" s="91"/>
      <c r="E42" s="97"/>
      <c r="F42" s="101"/>
      <c r="G42" s="101"/>
      <c r="H42" s="101"/>
      <c r="I42" s="101"/>
      <c r="J42" s="101"/>
      <c r="K42" s="99"/>
      <c r="L42" s="16" t="str">
        <f>IF(ST_IN_TBL_SystemsProducts[[#This Row],[RPV]]="","",IF(ST_IN_TBL_SystemsProducts[[#This Row],[RPV]]&lt;$M$13,"No achievement",IF(AND(ST_IN_TBL_SystemsProducts[[#This Row],[RPV]]&gt;=$M$13,ST_IN_TBL_SystemsProducts[[#This Row],[RPV]]&lt;$M$14),$N$13,$N$14)))</f>
        <v/>
      </c>
      <c r="N42"/>
      <c r="O42"/>
      <c r="P42"/>
      <c r="Q42"/>
      <c r="R42"/>
    </row>
    <row r="43" spans="2:25" ht="40" customHeight="1" x14ac:dyDescent="0.25">
      <c r="B43" s="91"/>
      <c r="C43" s="91"/>
      <c r="D43" s="91"/>
      <c r="E43" s="92"/>
      <c r="F43" s="100"/>
      <c r="G43" s="100"/>
      <c r="H43" s="100"/>
      <c r="I43" s="100"/>
      <c r="J43" s="100"/>
      <c r="K43" s="99"/>
      <c r="L43" s="16" t="str">
        <f>IF(ST_IN_TBL_SystemsProducts[[#This Row],[RPV]]="","",IF(ST_IN_TBL_SystemsProducts[[#This Row],[RPV]]&lt;$M$13,"No achievement",IF(AND(ST_IN_TBL_SystemsProducts[[#This Row],[RPV]]&gt;=$M$13,ST_IN_TBL_SystemsProducts[[#This Row],[RPV]]&lt;$M$14),$N$13,$N$14)))</f>
        <v/>
      </c>
      <c r="N43"/>
      <c r="O43"/>
      <c r="P43"/>
      <c r="Q43"/>
      <c r="R43"/>
    </row>
    <row r="44" spans="2:25" ht="20.149999999999999" customHeight="1" x14ac:dyDescent="0.25">
      <c r="K44"/>
    </row>
    <row r="45" spans="2:25" ht="20.149999999999999" customHeight="1" x14ac:dyDescent="0.25">
      <c r="B45"/>
      <c r="C45"/>
      <c r="D45"/>
      <c r="F45"/>
      <c r="G45"/>
      <c r="H45"/>
      <c r="I45"/>
      <c r="J45"/>
      <c r="K45"/>
    </row>
    <row r="46" spans="2:25" ht="20.149999999999999" customHeight="1" x14ac:dyDescent="0.25">
      <c r="B46"/>
      <c r="C46"/>
      <c r="D46"/>
      <c r="F46"/>
      <c r="G46"/>
      <c r="H46"/>
      <c r="I46"/>
      <c r="J46"/>
      <c r="K46"/>
      <c r="L46"/>
      <c r="N46"/>
      <c r="O46"/>
      <c r="P46"/>
      <c r="Q46"/>
      <c r="R46"/>
      <c r="T46"/>
    </row>
    <row r="47" spans="2:25" ht="20.149999999999999" customHeight="1" x14ac:dyDescent="0.25">
      <c r="B47"/>
      <c r="C47"/>
      <c r="D47"/>
      <c r="K47"/>
      <c r="L47"/>
      <c r="N47"/>
      <c r="O47"/>
      <c r="P47"/>
      <c r="Q47"/>
      <c r="R47"/>
      <c r="T47"/>
    </row>
    <row r="48" spans="2:25" ht="20.149999999999999" customHeight="1" x14ac:dyDescent="0.25">
      <c r="B48"/>
      <c r="C48"/>
      <c r="D48"/>
      <c r="K48"/>
      <c r="L48"/>
      <c r="N48"/>
      <c r="O48"/>
      <c r="P48"/>
      <c r="Q48"/>
      <c r="R48"/>
      <c r="T48"/>
    </row>
    <row r="49" spans="2:20" ht="20.149999999999999" customHeight="1" x14ac:dyDescent="0.25">
      <c r="B49"/>
      <c r="C49"/>
      <c r="D49"/>
      <c r="K49"/>
      <c r="L49"/>
      <c r="N49"/>
      <c r="O49"/>
      <c r="P49"/>
      <c r="Q49"/>
      <c r="R49"/>
      <c r="T49"/>
    </row>
    <row r="50" spans="2:20" ht="20.149999999999999" customHeight="1" x14ac:dyDescent="0.25">
      <c r="B50"/>
      <c r="C50"/>
      <c r="D50"/>
      <c r="K50"/>
      <c r="L50"/>
      <c r="N50"/>
      <c r="O50"/>
      <c r="P50"/>
      <c r="Q50"/>
      <c r="R50"/>
      <c r="T50"/>
    </row>
    <row r="51" spans="2:20" ht="20.149999999999999" customHeight="1" x14ac:dyDescent="0.25">
      <c r="B51"/>
      <c r="C51"/>
      <c r="D51"/>
      <c r="K51"/>
      <c r="L51"/>
      <c r="N51"/>
      <c r="O51"/>
      <c r="P51"/>
      <c r="Q51"/>
      <c r="R51"/>
      <c r="T51"/>
    </row>
    <row r="52" spans="2:20" ht="20.149999999999999" customHeight="1" x14ac:dyDescent="0.25">
      <c r="B52"/>
      <c r="C52"/>
      <c r="D52"/>
      <c r="K52"/>
      <c r="L52"/>
      <c r="N52"/>
      <c r="O52"/>
      <c r="P52"/>
      <c r="Q52"/>
      <c r="R52"/>
      <c r="T52"/>
    </row>
    <row r="53" spans="2:20" ht="20.149999999999999" customHeight="1" x14ac:dyDescent="0.25">
      <c r="B53"/>
      <c r="C53"/>
      <c r="D53"/>
      <c r="K53"/>
      <c r="L53"/>
      <c r="N53"/>
      <c r="O53"/>
      <c r="P53"/>
      <c r="Q53"/>
      <c r="R53"/>
      <c r="T53"/>
    </row>
    <row r="54" spans="2:20" ht="20.149999999999999" customHeight="1" x14ac:dyDescent="0.25">
      <c r="B54"/>
      <c r="C54"/>
      <c r="D54"/>
      <c r="K54"/>
      <c r="L54"/>
      <c r="N54"/>
      <c r="O54"/>
      <c r="P54"/>
      <c r="Q54"/>
      <c r="R54"/>
      <c r="T54"/>
    </row>
    <row r="55" spans="2:20" ht="20.149999999999999" customHeight="1" x14ac:dyDescent="0.25">
      <c r="B55" s="36"/>
      <c r="K55"/>
      <c r="L55"/>
      <c r="N55"/>
      <c r="O55"/>
      <c r="P55"/>
      <c r="Q55"/>
      <c r="R55"/>
      <c r="T55"/>
    </row>
    <row r="56" spans="2:20" ht="20.149999999999999" customHeight="1" x14ac:dyDescent="0.25">
      <c r="B56" s="36"/>
      <c r="K56"/>
      <c r="L56"/>
      <c r="N56"/>
      <c r="O56"/>
      <c r="P56"/>
      <c r="Q56"/>
      <c r="R56"/>
      <c r="T56"/>
    </row>
    <row r="57" spans="2:20" ht="20.149999999999999" customHeight="1" x14ac:dyDescent="0.25">
      <c r="K57"/>
      <c r="L57"/>
      <c r="N57"/>
      <c r="O57"/>
      <c r="P57"/>
      <c r="Q57"/>
      <c r="R57"/>
      <c r="T57"/>
    </row>
    <row r="58" spans="2:20" ht="20.149999999999999" customHeight="1" x14ac:dyDescent="0.25">
      <c r="K58"/>
      <c r="L58"/>
      <c r="N58"/>
      <c r="O58"/>
      <c r="P58"/>
      <c r="Q58"/>
      <c r="R58"/>
      <c r="T58"/>
    </row>
    <row r="59" spans="2:20" ht="20.149999999999999" customHeight="1" x14ac:dyDescent="0.25">
      <c r="K59"/>
      <c r="L59"/>
      <c r="N59"/>
      <c r="O59"/>
      <c r="P59"/>
      <c r="Q59"/>
      <c r="R59"/>
      <c r="T59"/>
    </row>
    <row r="60" spans="2:20" ht="20.149999999999999" customHeight="1" x14ac:dyDescent="0.25">
      <c r="K60"/>
      <c r="L60"/>
      <c r="N60"/>
      <c r="O60"/>
      <c r="P60"/>
      <c r="Q60"/>
      <c r="R60"/>
      <c r="T60"/>
    </row>
    <row r="61" spans="2:20" ht="20.149999999999999" customHeight="1" x14ac:dyDescent="0.25">
      <c r="K61"/>
      <c r="L61"/>
      <c r="N61"/>
      <c r="O61"/>
      <c r="P61"/>
      <c r="Q61"/>
      <c r="R61"/>
      <c r="T61"/>
    </row>
    <row r="62" spans="2:20" ht="20.149999999999999" customHeight="1" x14ac:dyDescent="0.25">
      <c r="K62"/>
      <c r="L62"/>
      <c r="N62"/>
      <c r="O62"/>
      <c r="P62"/>
      <c r="Q62"/>
      <c r="R62"/>
      <c r="T62"/>
    </row>
    <row r="63" spans="2:20" ht="20.149999999999999" customHeight="1" x14ac:dyDescent="0.25">
      <c r="K63"/>
      <c r="L63"/>
      <c r="N63"/>
      <c r="O63"/>
      <c r="P63"/>
      <c r="Q63"/>
      <c r="R63"/>
      <c r="T63"/>
    </row>
    <row r="64" spans="2:20" ht="20.149999999999999" customHeight="1" x14ac:dyDescent="0.25">
      <c r="K64"/>
      <c r="L64"/>
      <c r="N64"/>
      <c r="O64"/>
      <c r="P64"/>
      <c r="Q64"/>
      <c r="R64"/>
      <c r="T64"/>
    </row>
    <row r="65" spans="11:20" ht="20.149999999999999" customHeight="1" x14ac:dyDescent="0.25">
      <c r="K65"/>
      <c r="L65"/>
      <c r="N65"/>
      <c r="O65"/>
      <c r="P65"/>
      <c r="Q65"/>
      <c r="R65"/>
      <c r="T65"/>
    </row>
    <row r="66" spans="11:20" ht="20.149999999999999" customHeight="1" x14ac:dyDescent="0.25">
      <c r="K66"/>
      <c r="L66"/>
      <c r="N66"/>
      <c r="O66"/>
      <c r="P66"/>
      <c r="Q66"/>
      <c r="R66"/>
      <c r="T66"/>
    </row>
    <row r="67" spans="11:20" ht="20.149999999999999" customHeight="1" x14ac:dyDescent="0.25">
      <c r="K67"/>
      <c r="L67"/>
      <c r="N67"/>
      <c r="O67"/>
      <c r="P67"/>
      <c r="Q67"/>
      <c r="R67"/>
      <c r="T67"/>
    </row>
    <row r="68" spans="11:20" ht="20.149999999999999" customHeight="1" x14ac:dyDescent="0.25">
      <c r="K68"/>
      <c r="L68"/>
      <c r="N68"/>
      <c r="O68"/>
      <c r="P68"/>
      <c r="Q68"/>
      <c r="R68"/>
      <c r="T68"/>
    </row>
    <row r="69" spans="11:20" ht="20.149999999999999" customHeight="1" x14ac:dyDescent="0.25">
      <c r="K69"/>
      <c r="L69"/>
      <c r="N69"/>
      <c r="O69"/>
      <c r="P69"/>
      <c r="Q69"/>
      <c r="R69"/>
      <c r="T69"/>
    </row>
    <row r="70" spans="11:20" ht="20.149999999999999" customHeight="1" x14ac:dyDescent="0.25">
      <c r="K70"/>
      <c r="L70"/>
      <c r="N70"/>
      <c r="O70"/>
      <c r="P70"/>
      <c r="Q70"/>
      <c r="R70"/>
      <c r="T70"/>
    </row>
    <row r="71" spans="11:20" ht="20.149999999999999" customHeight="1" x14ac:dyDescent="0.25">
      <c r="K71"/>
      <c r="L71"/>
      <c r="N71"/>
      <c r="O71"/>
      <c r="P71"/>
      <c r="Q71"/>
      <c r="R71"/>
      <c r="T71"/>
    </row>
    <row r="72" spans="11:20" ht="20.149999999999999" customHeight="1" x14ac:dyDescent="0.25">
      <c r="K72"/>
      <c r="L72"/>
      <c r="N72"/>
      <c r="O72"/>
      <c r="P72"/>
      <c r="Q72"/>
      <c r="R72"/>
      <c r="T72"/>
    </row>
    <row r="73" spans="11:20" ht="20.149999999999999" customHeight="1" x14ac:dyDescent="0.25">
      <c r="K73"/>
      <c r="L73"/>
      <c r="N73"/>
      <c r="O73"/>
      <c r="P73"/>
      <c r="Q73"/>
      <c r="R73"/>
      <c r="T73"/>
    </row>
    <row r="74" spans="11:20" ht="20.149999999999999" customHeight="1" x14ac:dyDescent="0.25">
      <c r="K74"/>
      <c r="L74"/>
      <c r="N74"/>
      <c r="O74"/>
      <c r="P74"/>
      <c r="Q74"/>
      <c r="R74"/>
      <c r="T74"/>
    </row>
  </sheetData>
  <sheetProtection algorithmName="SHA-512" hashValue="QYxHcGHWAPrBtQg2fwhY0ywop68gN+A/++33jUJW/+NSANjOrGwtJZINSZt/9vEpijwkbahKD+t+xkO2nZWeVw==" saltValue="GFu3+49Ksj0BpdS04f5Syw==" spinCount="100000" sheet="1" objects="1" scenarios="1" selectLockedCells="1"/>
  <dataValidations count="3">
    <dataValidation type="list" allowBlank="1" showInputMessage="1" showErrorMessage="1" sqref="F17:J43" xr:uid="{9853AEC6-FADA-4C07-A5AB-25E9AF350C6F}">
      <formula1>LIST_Initiatives</formula1>
    </dataValidation>
    <dataValidation type="list" allowBlank="1" showInputMessage="1" showErrorMessage="1" sqref="E4" xr:uid="{00BEFDF5-C4FB-4A3D-91DA-DAE6D6713187}">
      <formula1>"Yes, No"</formula1>
    </dataValidation>
    <dataValidation type="textLength" operator="lessThanOrEqual" allowBlank="1" showInputMessage="1" showErrorMessage="1" sqref="B17:D43" xr:uid="{2B50E1F8-63A0-4423-8563-FB7B8523037C}">
      <formula1>100</formula1>
    </dataValidation>
  </dataValidations>
  <pageMargins left="0.7" right="0.7" top="0.75" bottom="0.75" header="0.3" footer="0.3"/>
  <pageSetup orientation="portrait"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37F5D-515A-493E-BFA7-7E2A21791923}">
  <sheetPr codeName="Sheet6">
    <tabColor theme="8"/>
  </sheetPr>
  <dimension ref="B1:Y75"/>
  <sheetViews>
    <sheetView showGridLines="0" showRowColHeaders="0" zoomScale="80" zoomScaleNormal="80" workbookViewId="0">
      <selection activeCell="I21" sqref="I21"/>
    </sheetView>
  </sheetViews>
  <sheetFormatPr defaultColWidth="9.1796875" defaultRowHeight="20.149999999999999" customHeight="1" x14ac:dyDescent="0.25"/>
  <cols>
    <col min="1" max="1" width="2.81640625" style="1" customWidth="1"/>
    <col min="2" max="2" width="30.81640625" style="1" customWidth="1"/>
    <col min="3" max="3" width="30.81640625" style="4" customWidth="1"/>
    <col min="4" max="4" width="30.81640625" style="1" customWidth="1"/>
    <col min="5" max="5" width="15.81640625" style="1" customWidth="1"/>
    <col min="6" max="10" width="35.81640625" style="1" customWidth="1"/>
    <col min="11" max="11" width="10.81640625" style="1" customWidth="1"/>
    <col min="12" max="12" width="15.81640625" style="1" customWidth="1"/>
    <col min="13" max="13" width="26.453125" hidden="1" customWidth="1"/>
    <col min="14" max="15" width="13.54296875" style="1" hidden="1" customWidth="1"/>
    <col min="16" max="16" width="6.54296875" style="1" hidden="1" customWidth="1"/>
    <col min="17" max="17" width="12.81640625" style="1" hidden="1" customWidth="1"/>
    <col min="18" max="18" width="9.1796875" style="1" hidden="1" customWidth="1"/>
    <col min="19" max="19" width="11.1796875" customWidth="1"/>
    <col min="20" max="16384" width="9.1796875" style="1"/>
  </cols>
  <sheetData>
    <row r="1" spans="2:19" ht="30" customHeight="1" x14ac:dyDescent="0.25">
      <c r="B1" s="15" t="s">
        <v>31</v>
      </c>
      <c r="M1" s="1"/>
    </row>
    <row r="2" spans="2:19" ht="25" customHeight="1" x14ac:dyDescent="0.25">
      <c r="B2" s="6" t="s">
        <v>45</v>
      </c>
      <c r="M2" t="s">
        <v>190</v>
      </c>
      <c r="N2" s="39" t="s">
        <v>190</v>
      </c>
      <c r="O2" s="39" t="s">
        <v>190</v>
      </c>
      <c r="P2" s="39" t="s">
        <v>190</v>
      </c>
      <c r="R2"/>
    </row>
    <row r="3" spans="2:19" ht="20.149999999999999" customHeight="1" x14ac:dyDescent="0.25">
      <c r="B3" s="7" t="s">
        <v>41</v>
      </c>
      <c r="C3" s="40"/>
      <c r="D3" s="41"/>
      <c r="E3" s="11"/>
    </row>
    <row r="4" spans="2:19" ht="20.149999999999999" customHeight="1" x14ac:dyDescent="0.25">
      <c r="B4" s="7" t="s">
        <v>33</v>
      </c>
      <c r="C4" s="40"/>
      <c r="D4" s="41"/>
      <c r="E4" s="8"/>
      <c r="M4" s="2" t="s">
        <v>6</v>
      </c>
      <c r="R4"/>
    </row>
    <row r="5" spans="2:19" customFormat="1" ht="20.149999999999999" customHeight="1" x14ac:dyDescent="0.25">
      <c r="C5" s="4"/>
      <c r="M5" s="14" t="s">
        <v>4</v>
      </c>
      <c r="N5" s="37" t="s">
        <v>32</v>
      </c>
      <c r="O5" s="14" t="s">
        <v>5</v>
      </c>
      <c r="P5" s="14" t="s">
        <v>7</v>
      </c>
      <c r="Q5" s="1"/>
    </row>
    <row r="6" spans="2:19" customFormat="1" ht="20.149999999999999" customHeight="1" x14ac:dyDescent="0.25">
      <c r="B6" s="6" t="s">
        <v>2</v>
      </c>
      <c r="C6" s="4"/>
      <c r="D6" s="1"/>
      <c r="E6" s="4"/>
      <c r="F6" s="1"/>
      <c r="G6" s="1"/>
      <c r="H6" s="1"/>
      <c r="I6" s="1"/>
      <c r="J6" s="1"/>
      <c r="K6" s="1"/>
      <c r="L6" s="1"/>
      <c r="M6" s="12" t="s">
        <v>0</v>
      </c>
      <c r="N6" s="12" t="s">
        <v>34</v>
      </c>
      <c r="O6" s="47">
        <v>0.4</v>
      </c>
      <c r="P6" s="4">
        <v>1</v>
      </c>
      <c r="Q6" s="1"/>
    </row>
    <row r="7" spans="2:19" customFormat="1" ht="20.149999999999999" customHeight="1" x14ac:dyDescent="0.25">
      <c r="B7" s="7" t="s">
        <v>37</v>
      </c>
      <c r="C7" s="40"/>
      <c r="D7" s="41"/>
      <c r="E7" s="9" cm="1">
        <f t="array" ref="E7">SUM(SUMIF(ST_IN_TBL_FinishesProducts[Tier],{"Good practice","Best practice"},ST_IN_TBL_FinishesProducts[Cost]))</f>
        <v>0</v>
      </c>
      <c r="F7" s="1"/>
      <c r="G7" s="1"/>
      <c r="H7" s="1"/>
      <c r="I7" s="1"/>
      <c r="J7" s="1"/>
      <c r="K7" s="1"/>
      <c r="L7" s="1"/>
      <c r="M7" s="13" t="s">
        <v>8</v>
      </c>
      <c r="N7" s="13" t="s">
        <v>35</v>
      </c>
      <c r="O7" s="48">
        <v>0.1</v>
      </c>
      <c r="P7" s="4">
        <v>1</v>
      </c>
      <c r="Q7" s="1">
        <f>IF(ST_CAL_BestPracticeFinishes&gt;=ST_REF_EPBenchmark_AFinishes,ST_REF_EPPoints_AFinishes,0)</f>
        <v>1</v>
      </c>
    </row>
    <row r="8" spans="2:19" customFormat="1" ht="20.149999999999999" customHeight="1" x14ac:dyDescent="0.25">
      <c r="B8" s="7" t="s">
        <v>38</v>
      </c>
      <c r="C8" s="40"/>
      <c r="D8" s="41"/>
      <c r="E8" s="51" t="str">
        <f>IF(ST_IN_CostFinishes="","",IF(ST_CAL_GoodPracticeCostFinishes/ST_IN_CostFinishes&gt;=100%,100%,ST_CAL_GoodPracticeCostFinishes/ST_IN_CostFinishes))</f>
        <v/>
      </c>
      <c r="F8" s="1"/>
      <c r="G8" s="1"/>
      <c r="H8" s="1"/>
      <c r="I8" s="1"/>
      <c r="J8" s="1"/>
      <c r="K8" s="1"/>
      <c r="L8" s="1"/>
      <c r="M8" s="38" t="s">
        <v>9</v>
      </c>
      <c r="N8" s="12" t="s">
        <v>34</v>
      </c>
      <c r="O8" s="47">
        <v>0.6</v>
      </c>
      <c r="P8" s="4">
        <v>1</v>
      </c>
      <c r="Q8" s="1">
        <f>IF(ST_CAL_GoodPracticeFinishes&gt;=ST_REF_EPBenchmark_BFinishes,ST_REF_EPPoints_BFinishes,0)</f>
        <v>1</v>
      </c>
    </row>
    <row r="9" spans="2:19" customFormat="1" ht="20.149999999999999" customHeight="1" x14ac:dyDescent="0.25">
      <c r="B9" s="7" t="s">
        <v>39</v>
      </c>
      <c r="C9" s="40"/>
      <c r="D9" s="42"/>
      <c r="E9" s="9" cm="1">
        <f t="array" ref="E9">SUM(SUMIF(ST_IN_TBL_FinishesProducts[Tier],{"Best practice"},ST_IN_TBL_FinishesProducts[Cost]))</f>
        <v>0</v>
      </c>
      <c r="K9" s="1"/>
      <c r="L9" s="1"/>
      <c r="Q9" s="1"/>
    </row>
    <row r="10" spans="2:19" customFormat="1" ht="20.149999999999999" customHeight="1" x14ac:dyDescent="0.25">
      <c r="B10" s="7" t="s">
        <v>40</v>
      </c>
      <c r="C10" s="42"/>
      <c r="D10" s="42"/>
      <c r="E10" s="52" t="str">
        <f>IF(ST_IN_CostFinishes="","",IF(ST_CAL_BestPracticeCostFinishes/ST_IN_CostFinishes&gt;=100%,100%,ST_CAL_BestPracticeCostFinishes/ST_IN_CostFinishes))</f>
        <v/>
      </c>
      <c r="K10" s="58"/>
      <c r="L10" s="58"/>
      <c r="O10" s="1"/>
      <c r="P10" s="1"/>
      <c r="Q10" s="1"/>
    </row>
    <row r="11" spans="2:19" customFormat="1" ht="20.149999999999999" customHeight="1" x14ac:dyDescent="0.25">
      <c r="B11" s="43" t="s">
        <v>0</v>
      </c>
      <c r="C11" s="40"/>
      <c r="D11" s="42"/>
      <c r="E11" s="10" t="str">
        <f>IF(ST_IN_CostFinishes="","",IF(ST_CAL_GoodPracticeFinishes&gt;=ST_REF_CABenchmarkFinishes,ST_REF_CAPointsFinishes,0))</f>
        <v/>
      </c>
      <c r="K11" s="1"/>
      <c r="L11" s="1"/>
      <c r="M11" s="2" t="s">
        <v>56</v>
      </c>
      <c r="N11" s="1"/>
      <c r="O11" s="1"/>
      <c r="P11" s="1"/>
      <c r="Q11" s="1"/>
    </row>
    <row r="12" spans="2:19" customFormat="1" ht="20.149999999999999" customHeight="1" x14ac:dyDescent="0.25">
      <c r="B12" s="43" t="s">
        <v>1</v>
      </c>
      <c r="C12" s="40"/>
      <c r="D12" s="42"/>
      <c r="E12" s="10" t="str">
        <f>IF(ST_IN_CostFinishes="","",IF(ST_CAL_CreditAchievementFinishes=ST_REF_CAPointsFinishes,MAX(Q7:Q8),0))</f>
        <v/>
      </c>
      <c r="K12" s="1"/>
      <c r="L12" s="1"/>
      <c r="M12" s="44" t="s">
        <v>54</v>
      </c>
      <c r="N12" s="39" t="s">
        <v>55</v>
      </c>
      <c r="O12" s="1"/>
      <c r="P12" s="1"/>
      <c r="Q12" s="1"/>
    </row>
    <row r="13" spans="2:19" customFormat="1" ht="20.149999999999999" customHeight="1" x14ac:dyDescent="0.25">
      <c r="F13" s="1"/>
      <c r="G13" s="1"/>
      <c r="H13" s="1"/>
      <c r="I13" s="1"/>
      <c r="J13" s="1"/>
      <c r="K13" s="1"/>
      <c r="L13" s="1"/>
      <c r="M13" s="44">
        <v>7</v>
      </c>
      <c r="N13" s="39" t="s">
        <v>34</v>
      </c>
      <c r="O13" s="1"/>
      <c r="P13" s="1"/>
      <c r="Q13" s="1"/>
    </row>
    <row r="14" spans="2:19" s="58" customFormat="1" ht="20.149999999999999" customHeight="1" x14ac:dyDescent="0.25">
      <c r="B14"/>
      <c r="C14"/>
      <c r="K14" s="1"/>
      <c r="L14" s="1"/>
      <c r="M14" s="18">
        <v>12</v>
      </c>
      <c r="N14" t="s">
        <v>35</v>
      </c>
      <c r="S14"/>
    </row>
    <row r="15" spans="2:19" ht="25" customHeight="1" x14ac:dyDescent="0.25">
      <c r="B15" s="6" t="s">
        <v>3</v>
      </c>
      <c r="C15" s="5"/>
      <c r="D15" s="36"/>
      <c r="E15" s="36"/>
      <c r="F15" s="36"/>
      <c r="G15" s="36"/>
      <c r="H15" s="36"/>
      <c r="I15" s="36"/>
      <c r="J15" s="36"/>
      <c r="K15"/>
      <c r="M15" s="1"/>
      <c r="P15"/>
      <c r="Q15"/>
      <c r="R15"/>
    </row>
    <row r="16" spans="2:19" ht="20.149999999999999" customHeight="1" x14ac:dyDescent="0.25">
      <c r="B16" s="45" t="s">
        <v>47</v>
      </c>
      <c r="C16" s="45" t="s">
        <v>48</v>
      </c>
      <c r="D16" s="45" t="s">
        <v>46</v>
      </c>
      <c r="E16" s="45" t="s">
        <v>44</v>
      </c>
      <c r="F16" s="45" t="s">
        <v>49</v>
      </c>
      <c r="G16" s="45" t="s">
        <v>50</v>
      </c>
      <c r="H16" s="45" t="s">
        <v>51</v>
      </c>
      <c r="I16" s="45" t="s">
        <v>52</v>
      </c>
      <c r="J16" s="45" t="s">
        <v>53</v>
      </c>
      <c r="K16" s="46" t="s">
        <v>54</v>
      </c>
      <c r="L16" s="46" t="s">
        <v>28</v>
      </c>
      <c r="M16" s="46"/>
      <c r="O16"/>
      <c r="P16"/>
      <c r="Q16"/>
      <c r="R16"/>
    </row>
    <row r="17" spans="2:18" ht="40" customHeight="1" x14ac:dyDescent="0.25">
      <c r="B17" s="91"/>
      <c r="C17" s="91"/>
      <c r="D17" s="91"/>
      <c r="E17" s="92"/>
      <c r="F17" s="93"/>
      <c r="G17" s="93"/>
      <c r="H17" s="93"/>
      <c r="I17" s="93"/>
      <c r="J17" s="93"/>
      <c r="K17" s="98"/>
      <c r="L17" s="16" t="str">
        <f>IF(ST_IN_TBL_FinishesProducts[[#This Row],[RPV]]="","",IF(ST_IN_TBL_FinishesProducts[[#This Row],[RPV]]&lt;$M$13,"No achievement",IF(AND(ST_IN_TBL_FinishesProducts[[#This Row],[RPV]]&gt;=$M$13,ST_IN_TBL_FinishesProducts[[#This Row],[RPV]]&lt;$M$14),$N$13,$N$14)))</f>
        <v/>
      </c>
      <c r="N17"/>
      <c r="O17"/>
      <c r="P17"/>
      <c r="Q17"/>
      <c r="R17"/>
    </row>
    <row r="18" spans="2:18" ht="40" customHeight="1" x14ac:dyDescent="0.25">
      <c r="B18" s="91"/>
      <c r="C18" s="91"/>
      <c r="D18" s="91"/>
      <c r="E18" s="92"/>
      <c r="F18" s="93"/>
      <c r="G18" s="93"/>
      <c r="H18" s="93"/>
      <c r="I18" s="93"/>
      <c r="J18" s="93"/>
      <c r="K18" s="99"/>
      <c r="L18" s="16" t="str">
        <f>IF(ST_IN_TBL_FinishesProducts[[#This Row],[RPV]]="","",IF(ST_IN_TBL_FinishesProducts[[#This Row],[RPV]]&lt;$M$13,"No achievement",IF(AND(ST_IN_TBL_FinishesProducts[[#This Row],[RPV]]&gt;=$M$13,ST_IN_TBL_FinishesProducts[[#This Row],[RPV]]&lt;$M$14),$N$13,$N$14)))</f>
        <v/>
      </c>
      <c r="N18"/>
      <c r="O18"/>
      <c r="P18"/>
      <c r="Q18"/>
      <c r="R18"/>
    </row>
    <row r="19" spans="2:18" ht="40" customHeight="1" x14ac:dyDescent="0.25">
      <c r="B19" s="91"/>
      <c r="C19" s="91"/>
      <c r="D19" s="91"/>
      <c r="E19" s="92"/>
      <c r="F19" s="93"/>
      <c r="G19" s="93"/>
      <c r="H19" s="93"/>
      <c r="I19" s="93"/>
      <c r="J19" s="93"/>
      <c r="K19" s="99"/>
      <c r="L19" s="16" t="str">
        <f>IF(ST_IN_TBL_FinishesProducts[[#This Row],[RPV]]="","",IF(ST_IN_TBL_FinishesProducts[[#This Row],[RPV]]&lt;$M$13,"No achievement",IF(AND(ST_IN_TBL_FinishesProducts[[#This Row],[RPV]]&gt;=$M$13,ST_IN_TBL_FinishesProducts[[#This Row],[RPV]]&lt;$M$14),$N$13,$N$14)))</f>
        <v/>
      </c>
      <c r="N19"/>
      <c r="O19"/>
      <c r="P19"/>
      <c r="Q19"/>
      <c r="R19"/>
    </row>
    <row r="20" spans="2:18" ht="40" customHeight="1" x14ac:dyDescent="0.25">
      <c r="B20" s="90"/>
      <c r="C20" s="90"/>
      <c r="D20" s="90"/>
      <c r="E20" s="94"/>
      <c r="F20" s="95"/>
      <c r="G20" s="95"/>
      <c r="H20" s="95"/>
      <c r="I20" s="95"/>
      <c r="J20" s="95"/>
      <c r="K20" s="99"/>
      <c r="L20" s="80" t="str">
        <f>IF(ST_IN_TBL_FinishesProducts[[#This Row],[RPV]]="","",IF(ST_IN_TBL_FinishesProducts[[#This Row],[RPV]]&lt;$M$13,"No achievement",IF(AND(ST_IN_TBL_FinishesProducts[[#This Row],[RPV]]&gt;=$M$13,ST_IN_TBL_FinishesProducts[[#This Row],[RPV]]&lt;$M$14),$N$13,$N$14)))</f>
        <v/>
      </c>
      <c r="N20"/>
      <c r="O20"/>
      <c r="P20"/>
      <c r="Q20"/>
      <c r="R20"/>
    </row>
    <row r="21" spans="2:18" ht="40" customHeight="1" x14ac:dyDescent="0.25">
      <c r="B21" s="90"/>
      <c r="C21" s="90"/>
      <c r="D21" s="90"/>
      <c r="E21" s="94"/>
      <c r="F21" s="95"/>
      <c r="G21" s="95"/>
      <c r="H21" s="95"/>
      <c r="I21" s="95"/>
      <c r="J21" s="95"/>
      <c r="K21" s="99"/>
      <c r="L21" s="80" t="str">
        <f>IF(ST_IN_TBL_FinishesProducts[[#This Row],[RPV]]="","",IF(ST_IN_TBL_FinishesProducts[[#This Row],[RPV]]&lt;$M$13,"No achievement",IF(AND(ST_IN_TBL_FinishesProducts[[#This Row],[RPV]]&gt;=$M$13,ST_IN_TBL_FinishesProducts[[#This Row],[RPV]]&lt;$M$14),$N$13,$N$14)))</f>
        <v/>
      </c>
      <c r="N21"/>
      <c r="O21"/>
      <c r="P21"/>
      <c r="Q21"/>
      <c r="R21"/>
    </row>
    <row r="22" spans="2:18" ht="40" customHeight="1" x14ac:dyDescent="0.25">
      <c r="B22" s="90"/>
      <c r="C22" s="90"/>
      <c r="D22" s="90"/>
      <c r="E22" s="94"/>
      <c r="F22" s="95"/>
      <c r="G22" s="95"/>
      <c r="H22" s="95"/>
      <c r="I22" s="95"/>
      <c r="J22" s="95"/>
      <c r="K22" s="99"/>
      <c r="L22" s="80" t="str">
        <f>IF(ST_IN_TBL_FinishesProducts[[#This Row],[RPV]]="","",IF(ST_IN_TBL_FinishesProducts[[#This Row],[RPV]]&lt;$M$13,"No achievement",IF(AND(ST_IN_TBL_FinishesProducts[[#This Row],[RPV]]&gt;=$M$13,ST_IN_TBL_FinishesProducts[[#This Row],[RPV]]&lt;$M$14),$N$13,$N$14)))</f>
        <v/>
      </c>
      <c r="N22"/>
      <c r="O22"/>
      <c r="P22"/>
      <c r="Q22"/>
      <c r="R22"/>
    </row>
    <row r="23" spans="2:18" ht="40" customHeight="1" x14ac:dyDescent="0.25">
      <c r="B23" s="90"/>
      <c r="C23" s="90"/>
      <c r="D23" s="90"/>
      <c r="E23" s="94"/>
      <c r="F23" s="95"/>
      <c r="G23" s="95"/>
      <c r="H23" s="95"/>
      <c r="I23" s="95"/>
      <c r="J23" s="95"/>
      <c r="K23" s="99"/>
      <c r="L23" s="80" t="str">
        <f>IF(ST_IN_TBL_FinishesProducts[[#This Row],[RPV]]="","",IF(ST_IN_TBL_FinishesProducts[[#This Row],[RPV]]&lt;$M$13,"No achievement",IF(AND(ST_IN_TBL_FinishesProducts[[#This Row],[RPV]]&gt;=$M$13,ST_IN_TBL_FinishesProducts[[#This Row],[RPV]]&lt;$M$14),$N$13,$N$14)))</f>
        <v/>
      </c>
      <c r="N23"/>
      <c r="O23"/>
      <c r="P23"/>
      <c r="Q23"/>
      <c r="R23"/>
    </row>
    <row r="24" spans="2:18" ht="40" customHeight="1" x14ac:dyDescent="0.25">
      <c r="B24" s="90"/>
      <c r="C24" s="90"/>
      <c r="D24" s="90"/>
      <c r="E24" s="94"/>
      <c r="F24" s="95"/>
      <c r="G24" s="95"/>
      <c r="H24" s="95"/>
      <c r="I24" s="95"/>
      <c r="J24" s="95"/>
      <c r="K24" s="99"/>
      <c r="L24" s="80" t="str">
        <f>IF(ST_IN_TBL_FinishesProducts[[#This Row],[RPV]]="","",IF(ST_IN_TBL_FinishesProducts[[#This Row],[RPV]]&lt;$M$13,"No achievement",IF(AND(ST_IN_TBL_FinishesProducts[[#This Row],[RPV]]&gt;=$M$13,ST_IN_TBL_FinishesProducts[[#This Row],[RPV]]&lt;$M$14),$N$13,$N$14)))</f>
        <v/>
      </c>
      <c r="N24"/>
      <c r="O24"/>
      <c r="P24"/>
      <c r="Q24"/>
      <c r="R24"/>
    </row>
    <row r="25" spans="2:18" ht="40" customHeight="1" x14ac:dyDescent="0.25">
      <c r="B25" s="90"/>
      <c r="C25" s="90"/>
      <c r="D25" s="90"/>
      <c r="E25" s="94"/>
      <c r="F25" s="95"/>
      <c r="G25" s="95"/>
      <c r="H25" s="95"/>
      <c r="I25" s="95"/>
      <c r="J25" s="95"/>
      <c r="K25" s="99"/>
      <c r="L25" s="80" t="str">
        <f>IF(ST_IN_TBL_FinishesProducts[[#This Row],[RPV]]="","",IF(ST_IN_TBL_FinishesProducts[[#This Row],[RPV]]&lt;$M$13,"No achievement",IF(AND(ST_IN_TBL_FinishesProducts[[#This Row],[RPV]]&gt;=$M$13,ST_IN_TBL_FinishesProducts[[#This Row],[RPV]]&lt;$M$14),$N$13,$N$14)))</f>
        <v/>
      </c>
      <c r="N25"/>
      <c r="O25"/>
      <c r="P25"/>
      <c r="Q25"/>
      <c r="R25"/>
    </row>
    <row r="26" spans="2:18" ht="40" customHeight="1" x14ac:dyDescent="0.25">
      <c r="B26" s="90"/>
      <c r="C26" s="90"/>
      <c r="D26" s="90"/>
      <c r="E26" s="94"/>
      <c r="F26" s="95"/>
      <c r="G26" s="95"/>
      <c r="H26" s="95"/>
      <c r="I26" s="95"/>
      <c r="J26" s="95"/>
      <c r="K26" s="99"/>
      <c r="L26" s="80" t="str">
        <f>IF(ST_IN_TBL_FinishesProducts[[#This Row],[RPV]]="","",IF(ST_IN_TBL_FinishesProducts[[#This Row],[RPV]]&lt;$M$13,"No achievement",IF(AND(ST_IN_TBL_FinishesProducts[[#This Row],[RPV]]&gt;=$M$13,ST_IN_TBL_FinishesProducts[[#This Row],[RPV]]&lt;$M$14),$N$13,$N$14)))</f>
        <v/>
      </c>
      <c r="N26"/>
      <c r="O26"/>
      <c r="P26"/>
      <c r="Q26"/>
      <c r="R26"/>
    </row>
    <row r="27" spans="2:18" ht="40" customHeight="1" x14ac:dyDescent="0.25">
      <c r="B27" s="90"/>
      <c r="C27" s="90"/>
      <c r="D27" s="90"/>
      <c r="E27" s="94"/>
      <c r="F27" s="95"/>
      <c r="G27" s="95"/>
      <c r="H27" s="95"/>
      <c r="I27" s="95"/>
      <c r="J27" s="95"/>
      <c r="K27" s="99"/>
      <c r="L27" s="80" t="str">
        <f>IF(ST_IN_TBL_FinishesProducts[[#This Row],[RPV]]="","",IF(ST_IN_TBL_FinishesProducts[[#This Row],[RPV]]&lt;$M$13,"No achievement",IF(AND(ST_IN_TBL_FinishesProducts[[#This Row],[RPV]]&gt;=$M$13,ST_IN_TBL_FinishesProducts[[#This Row],[RPV]]&lt;$M$14),$N$13,$N$14)))</f>
        <v/>
      </c>
      <c r="N27"/>
      <c r="O27"/>
      <c r="P27"/>
      <c r="Q27"/>
      <c r="R27"/>
    </row>
    <row r="28" spans="2:18" ht="40" customHeight="1" x14ac:dyDescent="0.25">
      <c r="B28" s="90"/>
      <c r="C28" s="90"/>
      <c r="D28" s="90"/>
      <c r="E28" s="94"/>
      <c r="F28" s="95"/>
      <c r="G28" s="95"/>
      <c r="H28" s="95"/>
      <c r="I28" s="95"/>
      <c r="J28" s="95"/>
      <c r="K28" s="99"/>
      <c r="L28" s="80" t="str">
        <f>IF(ST_IN_TBL_FinishesProducts[[#This Row],[RPV]]="","",IF(ST_IN_TBL_FinishesProducts[[#This Row],[RPV]]&lt;$M$13,"No achievement",IF(AND(ST_IN_TBL_FinishesProducts[[#This Row],[RPV]]&gt;=$M$13,ST_IN_TBL_FinishesProducts[[#This Row],[RPV]]&lt;$M$14),$N$13,$N$14)))</f>
        <v/>
      </c>
      <c r="N28"/>
      <c r="O28"/>
      <c r="P28"/>
      <c r="Q28"/>
      <c r="R28"/>
    </row>
    <row r="29" spans="2:18" ht="40" customHeight="1" x14ac:dyDescent="0.25">
      <c r="B29" s="90"/>
      <c r="C29" s="90"/>
      <c r="D29" s="90"/>
      <c r="E29" s="94"/>
      <c r="F29" s="95"/>
      <c r="G29" s="95"/>
      <c r="H29" s="95"/>
      <c r="I29" s="95"/>
      <c r="J29" s="95"/>
      <c r="K29" s="99"/>
      <c r="L29" s="80" t="str">
        <f>IF(ST_IN_TBL_FinishesProducts[[#This Row],[RPV]]="","",IF(ST_IN_TBL_FinishesProducts[[#This Row],[RPV]]&lt;$M$13,"No achievement",IF(AND(ST_IN_TBL_FinishesProducts[[#This Row],[RPV]]&gt;=$M$13,ST_IN_TBL_FinishesProducts[[#This Row],[RPV]]&lt;$M$14),$N$13,$N$14)))</f>
        <v/>
      </c>
      <c r="N29"/>
      <c r="O29"/>
      <c r="P29"/>
      <c r="Q29"/>
      <c r="R29"/>
    </row>
    <row r="30" spans="2:18" ht="40" customHeight="1" x14ac:dyDescent="0.25">
      <c r="B30" s="90"/>
      <c r="C30" s="90"/>
      <c r="D30" s="90"/>
      <c r="E30" s="94"/>
      <c r="F30" s="95"/>
      <c r="G30" s="95"/>
      <c r="H30" s="95"/>
      <c r="I30" s="95"/>
      <c r="J30" s="95"/>
      <c r="K30" s="99"/>
      <c r="L30" s="80" t="str">
        <f>IF(ST_IN_TBL_FinishesProducts[[#This Row],[RPV]]="","",IF(ST_IN_TBL_FinishesProducts[[#This Row],[RPV]]&lt;$M$13,"No achievement",IF(AND(ST_IN_TBL_FinishesProducts[[#This Row],[RPV]]&gt;=$M$13,ST_IN_TBL_FinishesProducts[[#This Row],[RPV]]&lt;$M$14),$N$13,$N$14)))</f>
        <v/>
      </c>
      <c r="N30"/>
      <c r="O30"/>
      <c r="P30"/>
      <c r="Q30"/>
      <c r="R30"/>
    </row>
    <row r="31" spans="2:18" ht="40" customHeight="1" x14ac:dyDescent="0.25">
      <c r="B31" s="90"/>
      <c r="C31" s="90"/>
      <c r="D31" s="90"/>
      <c r="E31" s="94"/>
      <c r="F31" s="95"/>
      <c r="G31" s="95"/>
      <c r="H31" s="95"/>
      <c r="I31" s="95"/>
      <c r="J31" s="95"/>
      <c r="K31" s="99"/>
      <c r="L31" s="80" t="str">
        <f>IF(ST_IN_TBL_FinishesProducts[[#This Row],[RPV]]="","",IF(ST_IN_TBL_FinishesProducts[[#This Row],[RPV]]&lt;$M$13,"No achievement",IF(AND(ST_IN_TBL_FinishesProducts[[#This Row],[RPV]]&gt;=$M$13,ST_IN_TBL_FinishesProducts[[#This Row],[RPV]]&lt;$M$14),$N$13,$N$14)))</f>
        <v/>
      </c>
      <c r="N31"/>
      <c r="O31"/>
      <c r="P31"/>
      <c r="Q31"/>
      <c r="R31"/>
    </row>
    <row r="32" spans="2:18" ht="40" customHeight="1" x14ac:dyDescent="0.25">
      <c r="B32" s="90"/>
      <c r="C32" s="90"/>
      <c r="D32" s="90"/>
      <c r="E32" s="94"/>
      <c r="F32" s="95"/>
      <c r="G32" s="95"/>
      <c r="H32" s="95"/>
      <c r="I32" s="95"/>
      <c r="J32" s="95"/>
      <c r="K32" s="99"/>
      <c r="L32" s="80" t="str">
        <f>IF(ST_IN_TBL_FinishesProducts[[#This Row],[RPV]]="","",IF(ST_IN_TBL_FinishesProducts[[#This Row],[RPV]]&lt;$M$13,"No achievement",IF(AND(ST_IN_TBL_FinishesProducts[[#This Row],[RPV]]&gt;=$M$13,ST_IN_TBL_FinishesProducts[[#This Row],[RPV]]&lt;$M$14),$N$13,$N$14)))</f>
        <v/>
      </c>
      <c r="N32"/>
      <c r="O32"/>
      <c r="P32"/>
      <c r="Q32"/>
      <c r="R32"/>
    </row>
    <row r="33" spans="2:25" ht="40" customHeight="1" x14ac:dyDescent="0.25">
      <c r="B33" s="90"/>
      <c r="C33" s="90"/>
      <c r="D33" s="90"/>
      <c r="E33" s="94"/>
      <c r="F33" s="95"/>
      <c r="G33" s="95"/>
      <c r="H33" s="95"/>
      <c r="I33" s="95"/>
      <c r="J33" s="95"/>
      <c r="K33" s="99"/>
      <c r="L33" s="80" t="str">
        <f>IF(ST_IN_TBL_FinishesProducts[[#This Row],[RPV]]="","",IF(ST_IN_TBL_FinishesProducts[[#This Row],[RPV]]&lt;$M$13,"No achievement",IF(AND(ST_IN_TBL_FinishesProducts[[#This Row],[RPV]]&gt;=$M$13,ST_IN_TBL_FinishesProducts[[#This Row],[RPV]]&lt;$M$14),$N$13,$N$14)))</f>
        <v/>
      </c>
      <c r="N33"/>
      <c r="O33"/>
      <c r="P33"/>
      <c r="Q33"/>
      <c r="R33"/>
    </row>
    <row r="34" spans="2:25" ht="40" customHeight="1" x14ac:dyDescent="0.25">
      <c r="B34" s="90"/>
      <c r="C34" s="90"/>
      <c r="D34" s="90"/>
      <c r="E34" s="94"/>
      <c r="F34" s="95"/>
      <c r="G34" s="95"/>
      <c r="H34" s="95"/>
      <c r="I34" s="95"/>
      <c r="J34" s="95"/>
      <c r="K34" s="99"/>
      <c r="L34" s="80" t="str">
        <f>IF(ST_IN_TBL_FinishesProducts[[#This Row],[RPV]]="","",IF(ST_IN_TBL_FinishesProducts[[#This Row],[RPV]]&lt;$M$13,"No achievement",IF(AND(ST_IN_TBL_FinishesProducts[[#This Row],[RPV]]&gt;=$M$13,ST_IN_TBL_FinishesProducts[[#This Row],[RPV]]&lt;$M$14),$N$13,$N$14)))</f>
        <v/>
      </c>
      <c r="N34"/>
      <c r="O34"/>
      <c r="P34"/>
      <c r="Q34"/>
      <c r="R34"/>
    </row>
    <row r="35" spans="2:25" ht="40" customHeight="1" x14ac:dyDescent="0.25">
      <c r="B35" s="90"/>
      <c r="C35" s="90"/>
      <c r="D35" s="90"/>
      <c r="E35" s="94"/>
      <c r="F35" s="95"/>
      <c r="G35" s="95"/>
      <c r="H35" s="95"/>
      <c r="I35" s="95"/>
      <c r="J35" s="95"/>
      <c r="K35" s="99"/>
      <c r="L35" s="80" t="str">
        <f>IF(ST_IN_TBL_FinishesProducts[[#This Row],[RPV]]="","",IF(ST_IN_TBL_FinishesProducts[[#This Row],[RPV]]&lt;$M$13,"No achievement",IF(AND(ST_IN_TBL_FinishesProducts[[#This Row],[RPV]]&gt;=$M$13,ST_IN_TBL_FinishesProducts[[#This Row],[RPV]]&lt;$M$14),$N$13,$N$14)))</f>
        <v/>
      </c>
      <c r="N35"/>
      <c r="O35"/>
      <c r="P35"/>
      <c r="Q35"/>
      <c r="R35"/>
    </row>
    <row r="36" spans="2:25" ht="40" customHeight="1" x14ac:dyDescent="0.25">
      <c r="B36" s="91"/>
      <c r="C36" s="91"/>
      <c r="D36" s="91"/>
      <c r="E36" s="92"/>
      <c r="F36" s="93"/>
      <c r="G36" s="93"/>
      <c r="H36" s="93"/>
      <c r="I36" s="93"/>
      <c r="J36" s="93"/>
      <c r="K36" s="99"/>
      <c r="L36" s="16" t="str">
        <f>IF(ST_IN_TBL_FinishesProducts[[#This Row],[RPV]]="","",IF(ST_IN_TBL_FinishesProducts[[#This Row],[RPV]]&lt;$M$13,"No achievement",IF(AND(ST_IN_TBL_FinishesProducts[[#This Row],[RPV]]&gt;=$M$13,ST_IN_TBL_FinishesProducts[[#This Row],[RPV]]&lt;$M$14),$N$13,$N$14)))</f>
        <v/>
      </c>
      <c r="N36"/>
      <c r="O36"/>
      <c r="P36"/>
      <c r="Q36"/>
      <c r="R36"/>
    </row>
    <row r="37" spans="2:25" ht="40" customHeight="1" x14ac:dyDescent="0.25">
      <c r="B37" s="91"/>
      <c r="C37" s="91"/>
      <c r="D37" s="91"/>
      <c r="E37" s="92"/>
      <c r="F37" s="93"/>
      <c r="G37" s="93"/>
      <c r="H37" s="93"/>
      <c r="I37" s="93"/>
      <c r="J37" s="93"/>
      <c r="K37" s="99"/>
      <c r="L37" s="16" t="str">
        <f>IF(ST_IN_TBL_FinishesProducts[[#This Row],[RPV]]="","",IF(ST_IN_TBL_FinishesProducts[[#This Row],[RPV]]&lt;$M$13,"No achievement",IF(AND(ST_IN_TBL_FinishesProducts[[#This Row],[RPV]]&gt;=$M$13,ST_IN_TBL_FinishesProducts[[#This Row],[RPV]]&lt;$M$14),$N$13,$N$14)))</f>
        <v/>
      </c>
      <c r="N37"/>
      <c r="O37"/>
      <c r="P37"/>
      <c r="Q37"/>
      <c r="R37"/>
      <c r="Y37" s="3"/>
    </row>
    <row r="38" spans="2:25" ht="40" customHeight="1" x14ac:dyDescent="0.25">
      <c r="B38" s="91"/>
      <c r="C38" s="91"/>
      <c r="D38" s="91"/>
      <c r="E38" s="92"/>
      <c r="F38" s="93"/>
      <c r="G38" s="93"/>
      <c r="H38" s="93"/>
      <c r="I38" s="93"/>
      <c r="J38" s="93"/>
      <c r="K38" s="99"/>
      <c r="L38" s="16" t="str">
        <f>IF(ST_IN_TBL_FinishesProducts[[#This Row],[RPV]]="","",IF(ST_IN_TBL_FinishesProducts[[#This Row],[RPV]]&lt;$M$13,"No achievement",IF(AND(ST_IN_TBL_FinishesProducts[[#This Row],[RPV]]&gt;=$M$13,ST_IN_TBL_FinishesProducts[[#This Row],[RPV]]&lt;$M$14),$N$13,$N$14)))</f>
        <v/>
      </c>
      <c r="N38"/>
      <c r="O38"/>
      <c r="P38"/>
      <c r="Q38"/>
      <c r="R38"/>
    </row>
    <row r="39" spans="2:25" ht="40" customHeight="1" x14ac:dyDescent="0.25">
      <c r="B39" s="91"/>
      <c r="C39" s="91"/>
      <c r="D39" s="91"/>
      <c r="E39" s="92"/>
      <c r="F39" s="93"/>
      <c r="G39" s="93"/>
      <c r="H39" s="93"/>
      <c r="I39" s="93"/>
      <c r="J39" s="93"/>
      <c r="K39" s="99"/>
      <c r="L39" s="16" t="str">
        <f>IF(ST_IN_TBL_FinishesProducts[[#This Row],[RPV]]="","",IF(ST_IN_TBL_FinishesProducts[[#This Row],[RPV]]&lt;$M$13,"No achievement",IF(AND(ST_IN_TBL_FinishesProducts[[#This Row],[RPV]]&gt;=$M$13,ST_IN_TBL_FinishesProducts[[#This Row],[RPV]]&lt;$M$14),$N$13,$N$14)))</f>
        <v/>
      </c>
      <c r="N39"/>
      <c r="O39"/>
      <c r="P39"/>
      <c r="Q39"/>
      <c r="R39"/>
    </row>
    <row r="40" spans="2:25" ht="40" customHeight="1" x14ac:dyDescent="0.25">
      <c r="B40" s="91"/>
      <c r="C40" s="91"/>
      <c r="D40" s="91"/>
      <c r="E40" s="92"/>
      <c r="F40" s="93"/>
      <c r="G40" s="93"/>
      <c r="H40" s="93"/>
      <c r="I40" s="93"/>
      <c r="J40" s="93"/>
      <c r="K40" s="99"/>
      <c r="L40" s="16" t="str">
        <f>IF(ST_IN_TBL_FinishesProducts[[#This Row],[RPV]]="","",IF(ST_IN_TBL_FinishesProducts[[#This Row],[RPV]]&lt;$M$13,"No achievement",IF(AND(ST_IN_TBL_FinishesProducts[[#This Row],[RPV]]&gt;=$M$13,ST_IN_TBL_FinishesProducts[[#This Row],[RPV]]&lt;$M$14),$N$13,$N$14)))</f>
        <v/>
      </c>
      <c r="N40"/>
      <c r="O40"/>
      <c r="P40"/>
      <c r="Q40"/>
      <c r="R40"/>
    </row>
    <row r="41" spans="2:25" ht="40" customHeight="1" x14ac:dyDescent="0.25">
      <c r="B41" s="91"/>
      <c r="C41" s="91"/>
      <c r="D41" s="91"/>
      <c r="E41" s="92"/>
      <c r="F41" s="93"/>
      <c r="G41" s="93"/>
      <c r="H41" s="93"/>
      <c r="I41" s="93"/>
      <c r="J41" s="93"/>
      <c r="K41" s="99"/>
      <c r="L41" s="16" t="str">
        <f>IF(ST_IN_TBL_FinishesProducts[[#This Row],[RPV]]="","",IF(ST_IN_TBL_FinishesProducts[[#This Row],[RPV]]&lt;$M$13,"No achievement",IF(AND(ST_IN_TBL_FinishesProducts[[#This Row],[RPV]]&gt;=$M$13,ST_IN_TBL_FinishesProducts[[#This Row],[RPV]]&lt;$M$14),$N$13,$N$14)))</f>
        <v/>
      </c>
      <c r="N41"/>
      <c r="O41"/>
      <c r="P41"/>
      <c r="Q41"/>
      <c r="R41"/>
    </row>
    <row r="42" spans="2:25" ht="40" customHeight="1" x14ac:dyDescent="0.25">
      <c r="B42" s="91"/>
      <c r="C42" s="91"/>
      <c r="D42" s="91"/>
      <c r="E42" s="97"/>
      <c r="F42" s="93"/>
      <c r="G42" s="93"/>
      <c r="H42" s="93"/>
      <c r="I42" s="93"/>
      <c r="J42" s="93"/>
      <c r="K42" s="99"/>
      <c r="L42" s="16" t="str">
        <f>IF(ST_IN_TBL_FinishesProducts[[#This Row],[RPV]]="","",IF(ST_IN_TBL_FinishesProducts[[#This Row],[RPV]]&lt;$M$13,"No achievement",IF(AND(ST_IN_TBL_FinishesProducts[[#This Row],[RPV]]&gt;=$M$13,ST_IN_TBL_FinishesProducts[[#This Row],[RPV]]&lt;$M$14),$N$13,$N$14)))</f>
        <v/>
      </c>
      <c r="N42"/>
      <c r="O42"/>
      <c r="P42"/>
      <c r="Q42"/>
      <c r="R42"/>
    </row>
    <row r="43" spans="2:25" ht="40" customHeight="1" x14ac:dyDescent="0.25">
      <c r="B43" s="91"/>
      <c r="C43" s="91"/>
      <c r="D43" s="91"/>
      <c r="E43" s="97"/>
      <c r="F43" s="93"/>
      <c r="G43" s="93"/>
      <c r="H43" s="93"/>
      <c r="I43" s="93"/>
      <c r="J43" s="93"/>
      <c r="K43" s="99"/>
      <c r="L43" s="16" t="str">
        <f>IF(ST_IN_TBL_FinishesProducts[[#This Row],[RPV]]="","",IF(ST_IN_TBL_FinishesProducts[[#This Row],[RPV]]&lt;$M$13,"No achievement",IF(AND(ST_IN_TBL_FinishesProducts[[#This Row],[RPV]]&gt;=$M$13,ST_IN_TBL_FinishesProducts[[#This Row],[RPV]]&lt;$M$14),$N$13,$N$14)))</f>
        <v/>
      </c>
      <c r="N43"/>
      <c r="O43"/>
      <c r="P43"/>
      <c r="Q43"/>
      <c r="R43"/>
    </row>
    <row r="44" spans="2:25" ht="40" customHeight="1" x14ac:dyDescent="0.25">
      <c r="B44" s="91"/>
      <c r="C44" s="91"/>
      <c r="D44" s="91"/>
      <c r="E44" s="92"/>
      <c r="F44" s="93"/>
      <c r="G44" s="93"/>
      <c r="H44" s="93"/>
      <c r="I44" s="93"/>
      <c r="J44" s="93"/>
      <c r="K44" s="99"/>
      <c r="L44" s="16" t="str">
        <f>IF(ST_IN_TBL_FinishesProducts[[#This Row],[RPV]]="","",IF(ST_IN_TBL_FinishesProducts[[#This Row],[RPV]]&lt;$M$13,"No achievement",IF(AND(ST_IN_TBL_FinishesProducts[[#This Row],[RPV]]&gt;=$M$13,ST_IN_TBL_FinishesProducts[[#This Row],[RPV]]&lt;$M$14),$N$13,$N$14)))</f>
        <v/>
      </c>
      <c r="N44"/>
      <c r="O44"/>
      <c r="P44"/>
      <c r="Q44"/>
      <c r="R44"/>
    </row>
    <row r="45" spans="2:25" ht="20.149999999999999" customHeight="1" x14ac:dyDescent="0.25">
      <c r="K45"/>
    </row>
    <row r="46" spans="2:25" ht="20.149999999999999" customHeight="1" x14ac:dyDescent="0.25">
      <c r="B46"/>
      <c r="C46"/>
      <c r="D46"/>
      <c r="F46"/>
      <c r="G46"/>
      <c r="H46"/>
      <c r="I46"/>
      <c r="J46"/>
      <c r="K46"/>
    </row>
    <row r="47" spans="2:25" ht="20.149999999999999" customHeight="1" x14ac:dyDescent="0.25">
      <c r="B47"/>
      <c r="C47"/>
      <c r="D47"/>
      <c r="F47"/>
      <c r="G47"/>
      <c r="H47"/>
      <c r="I47"/>
      <c r="J47"/>
      <c r="K47"/>
      <c r="L47"/>
      <c r="N47"/>
      <c r="O47"/>
      <c r="P47"/>
      <c r="Q47"/>
      <c r="R47"/>
      <c r="T47"/>
    </row>
    <row r="48" spans="2:25" ht="20.149999999999999" customHeight="1" x14ac:dyDescent="0.25">
      <c r="B48"/>
      <c r="C48"/>
      <c r="D48"/>
      <c r="K48"/>
      <c r="L48"/>
      <c r="N48"/>
      <c r="O48"/>
      <c r="P48"/>
      <c r="Q48"/>
      <c r="R48"/>
      <c r="T48"/>
    </row>
    <row r="49" spans="2:20" ht="20.149999999999999" customHeight="1" x14ac:dyDescent="0.25">
      <c r="B49"/>
      <c r="C49"/>
      <c r="D49"/>
      <c r="K49"/>
      <c r="L49"/>
      <c r="N49"/>
      <c r="O49"/>
      <c r="P49"/>
      <c r="Q49"/>
      <c r="R49"/>
      <c r="T49"/>
    </row>
    <row r="50" spans="2:20" ht="20.149999999999999" customHeight="1" x14ac:dyDescent="0.25">
      <c r="B50"/>
      <c r="C50"/>
      <c r="D50"/>
      <c r="K50"/>
      <c r="L50"/>
      <c r="N50"/>
      <c r="O50"/>
      <c r="P50"/>
      <c r="Q50"/>
      <c r="R50"/>
      <c r="T50"/>
    </row>
    <row r="51" spans="2:20" ht="20.149999999999999" customHeight="1" x14ac:dyDescent="0.25">
      <c r="B51"/>
      <c r="C51"/>
      <c r="D51"/>
      <c r="K51"/>
      <c r="L51"/>
      <c r="N51"/>
      <c r="O51"/>
      <c r="P51"/>
      <c r="Q51"/>
      <c r="R51"/>
      <c r="T51"/>
    </row>
    <row r="52" spans="2:20" ht="20.149999999999999" customHeight="1" x14ac:dyDescent="0.25">
      <c r="B52"/>
      <c r="C52"/>
      <c r="D52"/>
      <c r="K52"/>
      <c r="L52"/>
      <c r="N52"/>
      <c r="O52"/>
      <c r="P52"/>
      <c r="Q52"/>
      <c r="R52"/>
      <c r="T52"/>
    </row>
    <row r="53" spans="2:20" ht="20.149999999999999" customHeight="1" x14ac:dyDescent="0.25">
      <c r="B53"/>
      <c r="C53"/>
      <c r="D53"/>
      <c r="K53"/>
      <c r="L53"/>
      <c r="N53"/>
      <c r="O53"/>
      <c r="P53"/>
      <c r="Q53"/>
      <c r="R53"/>
      <c r="T53"/>
    </row>
    <row r="54" spans="2:20" ht="20.149999999999999" customHeight="1" x14ac:dyDescent="0.25">
      <c r="B54"/>
      <c r="C54"/>
      <c r="D54"/>
      <c r="K54"/>
      <c r="L54"/>
      <c r="N54"/>
      <c r="O54"/>
      <c r="P54"/>
      <c r="Q54"/>
      <c r="R54"/>
      <c r="T54"/>
    </row>
    <row r="55" spans="2:20" ht="20.149999999999999" customHeight="1" x14ac:dyDescent="0.25">
      <c r="B55"/>
      <c r="C55"/>
      <c r="D55"/>
      <c r="K55"/>
      <c r="L55"/>
      <c r="N55"/>
      <c r="O55"/>
      <c r="P55"/>
      <c r="Q55"/>
      <c r="R55"/>
      <c r="T55"/>
    </row>
    <row r="56" spans="2:20" ht="20.149999999999999" customHeight="1" x14ac:dyDescent="0.25">
      <c r="B56" s="36"/>
      <c r="K56"/>
      <c r="L56"/>
      <c r="N56"/>
      <c r="O56"/>
      <c r="P56"/>
      <c r="Q56"/>
      <c r="R56"/>
      <c r="T56"/>
    </row>
    <row r="57" spans="2:20" ht="20.149999999999999" customHeight="1" x14ac:dyDescent="0.25">
      <c r="B57" s="36"/>
      <c r="K57"/>
      <c r="L57"/>
      <c r="N57"/>
      <c r="O57"/>
      <c r="P57"/>
      <c r="Q57"/>
      <c r="R57"/>
      <c r="T57"/>
    </row>
    <row r="58" spans="2:20" ht="20.149999999999999" customHeight="1" x14ac:dyDescent="0.25">
      <c r="K58"/>
      <c r="L58"/>
      <c r="N58"/>
      <c r="O58"/>
      <c r="P58"/>
      <c r="Q58"/>
      <c r="R58"/>
      <c r="T58"/>
    </row>
    <row r="59" spans="2:20" ht="20.149999999999999" customHeight="1" x14ac:dyDescent="0.25">
      <c r="K59"/>
      <c r="L59"/>
      <c r="N59"/>
      <c r="O59"/>
      <c r="P59"/>
      <c r="Q59"/>
      <c r="R59"/>
      <c r="T59"/>
    </row>
    <row r="60" spans="2:20" ht="20.149999999999999" customHeight="1" x14ac:dyDescent="0.25">
      <c r="K60"/>
      <c r="L60"/>
      <c r="N60"/>
      <c r="O60"/>
      <c r="P60"/>
      <c r="Q60"/>
      <c r="R60"/>
      <c r="T60"/>
    </row>
    <row r="61" spans="2:20" ht="20.149999999999999" customHeight="1" x14ac:dyDescent="0.25">
      <c r="K61"/>
      <c r="L61"/>
      <c r="N61"/>
      <c r="O61"/>
      <c r="P61"/>
      <c r="Q61"/>
      <c r="R61"/>
      <c r="T61"/>
    </row>
    <row r="62" spans="2:20" ht="20.149999999999999" customHeight="1" x14ac:dyDescent="0.25">
      <c r="K62"/>
      <c r="L62"/>
      <c r="N62"/>
      <c r="O62"/>
      <c r="P62"/>
      <c r="Q62"/>
      <c r="R62"/>
      <c r="T62"/>
    </row>
    <row r="63" spans="2:20" ht="20.149999999999999" customHeight="1" x14ac:dyDescent="0.25">
      <c r="K63"/>
      <c r="L63"/>
      <c r="N63"/>
      <c r="O63"/>
      <c r="P63"/>
      <c r="Q63"/>
      <c r="R63"/>
      <c r="T63"/>
    </row>
    <row r="64" spans="2:20" ht="20.149999999999999" customHeight="1" x14ac:dyDescent="0.25">
      <c r="K64"/>
      <c r="L64"/>
      <c r="N64"/>
      <c r="O64"/>
      <c r="P64"/>
      <c r="Q64"/>
      <c r="R64"/>
      <c r="T64"/>
    </row>
    <row r="65" spans="11:20" ht="20.149999999999999" customHeight="1" x14ac:dyDescent="0.25">
      <c r="K65"/>
      <c r="L65"/>
      <c r="N65"/>
      <c r="O65"/>
      <c r="P65"/>
      <c r="Q65"/>
      <c r="R65"/>
      <c r="T65"/>
    </row>
    <row r="66" spans="11:20" ht="20.149999999999999" customHeight="1" x14ac:dyDescent="0.25">
      <c r="K66"/>
      <c r="L66"/>
      <c r="N66"/>
      <c r="O66"/>
      <c r="P66"/>
      <c r="Q66"/>
      <c r="R66"/>
      <c r="T66"/>
    </row>
    <row r="67" spans="11:20" ht="20.149999999999999" customHeight="1" x14ac:dyDescent="0.25">
      <c r="K67"/>
      <c r="L67"/>
      <c r="N67"/>
      <c r="O67"/>
      <c r="P67"/>
      <c r="Q67"/>
      <c r="R67"/>
      <c r="T67"/>
    </row>
    <row r="68" spans="11:20" ht="20.149999999999999" customHeight="1" x14ac:dyDescent="0.25">
      <c r="K68"/>
      <c r="L68"/>
      <c r="N68"/>
      <c r="O68"/>
      <c r="P68"/>
      <c r="Q68"/>
      <c r="R68"/>
      <c r="T68"/>
    </row>
    <row r="69" spans="11:20" ht="20.149999999999999" customHeight="1" x14ac:dyDescent="0.25">
      <c r="K69"/>
      <c r="L69"/>
      <c r="N69"/>
      <c r="O69"/>
      <c r="P69"/>
      <c r="Q69"/>
      <c r="R69"/>
      <c r="T69"/>
    </row>
    <row r="70" spans="11:20" ht="20.149999999999999" customHeight="1" x14ac:dyDescent="0.25">
      <c r="K70"/>
      <c r="L70"/>
      <c r="N70"/>
      <c r="O70"/>
      <c r="P70"/>
      <c r="Q70"/>
      <c r="R70"/>
      <c r="T70"/>
    </row>
    <row r="71" spans="11:20" ht="20.149999999999999" customHeight="1" x14ac:dyDescent="0.25">
      <c r="K71"/>
      <c r="L71"/>
      <c r="N71"/>
      <c r="O71"/>
      <c r="P71"/>
      <c r="Q71"/>
      <c r="R71"/>
      <c r="T71"/>
    </row>
    <row r="72" spans="11:20" ht="20.149999999999999" customHeight="1" x14ac:dyDescent="0.25">
      <c r="K72"/>
      <c r="L72"/>
      <c r="N72"/>
      <c r="O72"/>
      <c r="P72"/>
      <c r="Q72"/>
      <c r="R72"/>
      <c r="T72"/>
    </row>
    <row r="73" spans="11:20" ht="20.149999999999999" customHeight="1" x14ac:dyDescent="0.25">
      <c r="K73"/>
      <c r="L73"/>
      <c r="N73"/>
      <c r="O73"/>
      <c r="P73"/>
      <c r="Q73"/>
      <c r="R73"/>
      <c r="T73"/>
    </row>
    <row r="74" spans="11:20" ht="20.149999999999999" customHeight="1" x14ac:dyDescent="0.25">
      <c r="K74"/>
      <c r="L74"/>
      <c r="N74"/>
      <c r="O74"/>
      <c r="P74"/>
      <c r="Q74"/>
      <c r="R74"/>
      <c r="T74"/>
    </row>
    <row r="75" spans="11:20" ht="20.149999999999999" customHeight="1" x14ac:dyDescent="0.25">
      <c r="K75"/>
      <c r="L75"/>
      <c r="N75"/>
      <c r="O75"/>
      <c r="P75"/>
      <c r="Q75"/>
      <c r="R75"/>
      <c r="T75"/>
    </row>
  </sheetData>
  <sheetProtection algorithmName="SHA-512" hashValue="qZMkLSu+ZCrDj68Oyv4ElVKHaGztH59auLZJ2RrG1LfZur48qceysLY4kseq0oaG2tJnLqAVolx0eM9ZhWTi8w==" saltValue="gSnxJdBI7ERWlfwgZ/FlwA==" spinCount="100000" sheet="1" objects="1" scenarios="1" selectLockedCells="1"/>
  <dataValidations count="3">
    <dataValidation type="list" allowBlank="1" showInputMessage="1" showErrorMessage="1" sqref="E4" xr:uid="{77177F06-F54F-47DD-AEAC-FDFAA590ABDE}">
      <formula1>"Yes, No"</formula1>
    </dataValidation>
    <dataValidation type="list" allowBlank="1" showInputMessage="1" showErrorMessage="1" sqref="F17:J44" xr:uid="{48EBDD32-4A73-4425-B872-C95F82ABB4C2}">
      <formula1>LIST_Initiatives</formula1>
    </dataValidation>
    <dataValidation type="textLength" operator="lessThanOrEqual" allowBlank="1" showInputMessage="1" showErrorMessage="1" sqref="B17:D44" xr:uid="{EDFEF766-7C15-4CB9-82CA-01E35D9B384C}">
      <formula1>100</formula1>
    </dataValidation>
  </dataValidations>
  <pageMargins left="0.7" right="0.7" top="0.75" bottom="0.75" header="0.3" footer="0.3"/>
  <pageSetup orientation="portrait"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F1D71-CC7F-4F98-AD38-2A9983881B22}">
  <sheetPr codeName="Sheet7"/>
  <dimension ref="A1:C152"/>
  <sheetViews>
    <sheetView topLeftCell="A97" workbookViewId="0">
      <selection activeCell="C147" sqref="C147"/>
    </sheetView>
  </sheetViews>
  <sheetFormatPr defaultRowHeight="12.5" x14ac:dyDescent="0.25"/>
  <cols>
    <col min="3" max="3" width="94" bestFit="1" customWidth="1"/>
  </cols>
  <sheetData>
    <row r="1" spans="1:3" ht="13" x14ac:dyDescent="0.25">
      <c r="A1" s="17" t="s">
        <v>26</v>
      </c>
      <c r="B1" s="17"/>
      <c r="C1" t="s">
        <v>43</v>
      </c>
    </row>
    <row r="2" spans="1:3" ht="13" x14ac:dyDescent="0.25">
      <c r="A2" s="17" t="s">
        <v>27</v>
      </c>
      <c r="B2" s="17"/>
      <c r="C2" t="s">
        <v>194</v>
      </c>
    </row>
    <row r="3" spans="1:3" ht="13" x14ac:dyDescent="0.25">
      <c r="A3" s="17" t="s">
        <v>193</v>
      </c>
      <c r="C3" t="s">
        <v>195</v>
      </c>
    </row>
    <row r="4" spans="1:3" ht="13.25" x14ac:dyDescent="0.25">
      <c r="C4" s="50" t="s">
        <v>57</v>
      </c>
    </row>
    <row r="5" spans="1:3" ht="13.25" x14ac:dyDescent="0.25">
      <c r="C5" s="49" t="s">
        <v>58</v>
      </c>
    </row>
    <row r="6" spans="1:3" ht="13.25" x14ac:dyDescent="0.25">
      <c r="C6" s="50" t="s">
        <v>59</v>
      </c>
    </row>
    <row r="7" spans="1:3" ht="13.25" x14ac:dyDescent="0.25">
      <c r="C7" s="49" t="s">
        <v>60</v>
      </c>
    </row>
    <row r="8" spans="1:3" ht="13.25" x14ac:dyDescent="0.25">
      <c r="C8" s="50" t="s">
        <v>61</v>
      </c>
    </row>
    <row r="9" spans="1:3" ht="13.25" x14ac:dyDescent="0.25">
      <c r="C9" s="49" t="s">
        <v>62</v>
      </c>
    </row>
    <row r="10" spans="1:3" ht="13.25" x14ac:dyDescent="0.25">
      <c r="C10" s="50" t="s">
        <v>63</v>
      </c>
    </row>
    <row r="11" spans="1:3" ht="13.25" x14ac:dyDescent="0.25">
      <c r="C11" s="49" t="s">
        <v>64</v>
      </c>
    </row>
    <row r="12" spans="1:3" ht="13.25" x14ac:dyDescent="0.25">
      <c r="C12" s="50" t="s">
        <v>65</v>
      </c>
    </row>
    <row r="13" spans="1:3" ht="13.25" x14ac:dyDescent="0.25">
      <c r="C13" s="49" t="s">
        <v>66</v>
      </c>
    </row>
    <row r="14" spans="1:3" ht="13.25" x14ac:dyDescent="0.25">
      <c r="C14" s="50" t="s">
        <v>67</v>
      </c>
    </row>
    <row r="15" spans="1:3" ht="13.25" x14ac:dyDescent="0.25">
      <c r="C15" s="49" t="s">
        <v>68</v>
      </c>
    </row>
    <row r="16" spans="1:3" ht="13.25" x14ac:dyDescent="0.25">
      <c r="C16" s="50" t="s">
        <v>69</v>
      </c>
    </row>
    <row r="17" spans="3:3" ht="13.25" x14ac:dyDescent="0.25">
      <c r="C17" s="49" t="s">
        <v>70</v>
      </c>
    </row>
    <row r="18" spans="3:3" ht="13.25" x14ac:dyDescent="0.25">
      <c r="C18" s="50" t="s">
        <v>71</v>
      </c>
    </row>
    <row r="19" spans="3:3" ht="13.25" x14ac:dyDescent="0.25">
      <c r="C19" s="49" t="s">
        <v>72</v>
      </c>
    </row>
    <row r="20" spans="3:3" ht="13.25" x14ac:dyDescent="0.25">
      <c r="C20" s="50" t="s">
        <v>73</v>
      </c>
    </row>
    <row r="21" spans="3:3" ht="13.25" x14ac:dyDescent="0.25">
      <c r="C21" s="49" t="s">
        <v>74</v>
      </c>
    </row>
    <row r="22" spans="3:3" ht="13.25" x14ac:dyDescent="0.25">
      <c r="C22" s="50" t="s">
        <v>75</v>
      </c>
    </row>
    <row r="23" spans="3:3" ht="13.25" x14ac:dyDescent="0.25">
      <c r="C23" s="49" t="s">
        <v>76</v>
      </c>
    </row>
    <row r="24" spans="3:3" ht="13.25" x14ac:dyDescent="0.25">
      <c r="C24" s="50" t="s">
        <v>77</v>
      </c>
    </row>
    <row r="25" spans="3:3" ht="13.25" x14ac:dyDescent="0.25">
      <c r="C25" s="49" t="s">
        <v>78</v>
      </c>
    </row>
    <row r="26" spans="3:3" ht="13.25" x14ac:dyDescent="0.25">
      <c r="C26" s="50" t="s">
        <v>79</v>
      </c>
    </row>
    <row r="27" spans="3:3" ht="13.25" x14ac:dyDescent="0.25">
      <c r="C27" s="49" t="s">
        <v>80</v>
      </c>
    </row>
    <row r="28" spans="3:3" ht="13.25" x14ac:dyDescent="0.25">
      <c r="C28" s="50" t="s">
        <v>81</v>
      </c>
    </row>
    <row r="29" spans="3:3" ht="13.25" x14ac:dyDescent="0.25">
      <c r="C29" s="49" t="s">
        <v>82</v>
      </c>
    </row>
    <row r="30" spans="3:3" ht="13.25" x14ac:dyDescent="0.25">
      <c r="C30" s="50" t="s">
        <v>83</v>
      </c>
    </row>
    <row r="31" spans="3:3" ht="13.25" x14ac:dyDescent="0.25">
      <c r="C31" s="49" t="s">
        <v>84</v>
      </c>
    </row>
    <row r="32" spans="3:3" ht="13.25" x14ac:dyDescent="0.25">
      <c r="C32" s="50" t="s">
        <v>85</v>
      </c>
    </row>
    <row r="33" spans="3:3" ht="13.25" x14ac:dyDescent="0.25">
      <c r="C33" s="49" t="s">
        <v>86</v>
      </c>
    </row>
    <row r="34" spans="3:3" ht="13.25" x14ac:dyDescent="0.25">
      <c r="C34" s="50" t="s">
        <v>87</v>
      </c>
    </row>
    <row r="35" spans="3:3" ht="13.25" x14ac:dyDescent="0.25">
      <c r="C35" s="49" t="s">
        <v>88</v>
      </c>
    </row>
    <row r="36" spans="3:3" ht="13.25" x14ac:dyDescent="0.25">
      <c r="C36" s="50" t="s">
        <v>89</v>
      </c>
    </row>
    <row r="37" spans="3:3" ht="13.25" x14ac:dyDescent="0.25">
      <c r="C37" s="49" t="s">
        <v>90</v>
      </c>
    </row>
    <row r="38" spans="3:3" ht="13.25" x14ac:dyDescent="0.25">
      <c r="C38" s="50" t="s">
        <v>91</v>
      </c>
    </row>
    <row r="39" spans="3:3" ht="13.25" x14ac:dyDescent="0.25">
      <c r="C39" s="49" t="s">
        <v>92</v>
      </c>
    </row>
    <row r="40" spans="3:3" ht="13.25" x14ac:dyDescent="0.25">
      <c r="C40" s="50" t="s">
        <v>93</v>
      </c>
    </row>
    <row r="41" spans="3:3" ht="13.25" x14ac:dyDescent="0.25">
      <c r="C41" s="49" t="s">
        <v>94</v>
      </c>
    </row>
    <row r="42" spans="3:3" ht="13.25" x14ac:dyDescent="0.25">
      <c r="C42" s="50" t="s">
        <v>95</v>
      </c>
    </row>
    <row r="43" spans="3:3" ht="13.25" x14ac:dyDescent="0.25">
      <c r="C43" s="49" t="s">
        <v>96</v>
      </c>
    </row>
    <row r="44" spans="3:3" ht="13.25" x14ac:dyDescent="0.25">
      <c r="C44" s="50" t="s">
        <v>97</v>
      </c>
    </row>
    <row r="45" spans="3:3" ht="13.25" x14ac:dyDescent="0.25">
      <c r="C45" s="49" t="s">
        <v>98</v>
      </c>
    </row>
    <row r="46" spans="3:3" ht="13.25" x14ac:dyDescent="0.25">
      <c r="C46" s="50" t="s">
        <v>99</v>
      </c>
    </row>
    <row r="47" spans="3:3" ht="13.25" x14ac:dyDescent="0.25">
      <c r="C47" s="49" t="s">
        <v>100</v>
      </c>
    </row>
    <row r="48" spans="3:3" ht="13.25" x14ac:dyDescent="0.25">
      <c r="C48" s="50" t="s">
        <v>101</v>
      </c>
    </row>
    <row r="49" spans="3:3" ht="13.25" x14ac:dyDescent="0.25">
      <c r="C49" s="49" t="s">
        <v>102</v>
      </c>
    </row>
    <row r="50" spans="3:3" ht="13.25" x14ac:dyDescent="0.25">
      <c r="C50" s="50" t="s">
        <v>103</v>
      </c>
    </row>
    <row r="51" spans="3:3" ht="13.25" x14ac:dyDescent="0.25">
      <c r="C51" s="49" t="s">
        <v>104</v>
      </c>
    </row>
    <row r="52" spans="3:3" ht="13.25" x14ac:dyDescent="0.25">
      <c r="C52" s="50" t="s">
        <v>105</v>
      </c>
    </row>
    <row r="53" spans="3:3" ht="13.25" x14ac:dyDescent="0.25">
      <c r="C53" s="49" t="s">
        <v>106</v>
      </c>
    </row>
    <row r="54" spans="3:3" ht="13.25" x14ac:dyDescent="0.25">
      <c r="C54" s="50" t="s">
        <v>107</v>
      </c>
    </row>
    <row r="55" spans="3:3" ht="13.25" x14ac:dyDescent="0.25">
      <c r="C55" s="49" t="s">
        <v>108</v>
      </c>
    </row>
    <row r="56" spans="3:3" ht="13.25" x14ac:dyDescent="0.25">
      <c r="C56" s="50" t="s">
        <v>109</v>
      </c>
    </row>
    <row r="57" spans="3:3" ht="13.25" x14ac:dyDescent="0.25">
      <c r="C57" s="49" t="s">
        <v>110</v>
      </c>
    </row>
    <row r="58" spans="3:3" ht="13.25" x14ac:dyDescent="0.25">
      <c r="C58" s="50" t="s">
        <v>111</v>
      </c>
    </row>
    <row r="59" spans="3:3" ht="13.25" x14ac:dyDescent="0.25">
      <c r="C59" s="49" t="s">
        <v>112</v>
      </c>
    </row>
    <row r="60" spans="3:3" ht="13.25" x14ac:dyDescent="0.25">
      <c r="C60" s="50" t="s">
        <v>113</v>
      </c>
    </row>
    <row r="61" spans="3:3" ht="13.25" x14ac:dyDescent="0.25">
      <c r="C61" s="49" t="s">
        <v>114</v>
      </c>
    </row>
    <row r="62" spans="3:3" ht="13.25" x14ac:dyDescent="0.25">
      <c r="C62" s="50" t="s">
        <v>115</v>
      </c>
    </row>
    <row r="63" spans="3:3" ht="13.25" x14ac:dyDescent="0.25">
      <c r="C63" s="49" t="s">
        <v>116</v>
      </c>
    </row>
    <row r="64" spans="3:3" ht="13.25" x14ac:dyDescent="0.25">
      <c r="C64" s="50" t="s">
        <v>117</v>
      </c>
    </row>
    <row r="65" spans="3:3" ht="13.25" x14ac:dyDescent="0.25">
      <c r="C65" s="49" t="s">
        <v>118</v>
      </c>
    </row>
    <row r="66" spans="3:3" ht="13.25" x14ac:dyDescent="0.25">
      <c r="C66" s="50" t="s">
        <v>119</v>
      </c>
    </row>
    <row r="67" spans="3:3" ht="13.25" x14ac:dyDescent="0.25">
      <c r="C67" s="49" t="s">
        <v>120</v>
      </c>
    </row>
    <row r="68" spans="3:3" ht="13.25" x14ac:dyDescent="0.25">
      <c r="C68" s="50" t="s">
        <v>121</v>
      </c>
    </row>
    <row r="69" spans="3:3" ht="13.25" x14ac:dyDescent="0.25">
      <c r="C69" s="49" t="s">
        <v>122</v>
      </c>
    </row>
    <row r="70" spans="3:3" ht="13.25" x14ac:dyDescent="0.25">
      <c r="C70" s="50" t="s">
        <v>123</v>
      </c>
    </row>
    <row r="71" spans="3:3" ht="13.25" x14ac:dyDescent="0.25">
      <c r="C71" s="49" t="s">
        <v>124</v>
      </c>
    </row>
    <row r="72" spans="3:3" ht="13.25" x14ac:dyDescent="0.25">
      <c r="C72" s="50" t="s">
        <v>125</v>
      </c>
    </row>
    <row r="73" spans="3:3" ht="13.25" x14ac:dyDescent="0.25">
      <c r="C73" s="49" t="s">
        <v>126</v>
      </c>
    </row>
    <row r="74" spans="3:3" ht="13.25" x14ac:dyDescent="0.25">
      <c r="C74" s="50" t="s">
        <v>127</v>
      </c>
    </row>
    <row r="75" spans="3:3" ht="13.25" x14ac:dyDescent="0.25">
      <c r="C75" s="49" t="s">
        <v>128</v>
      </c>
    </row>
    <row r="76" spans="3:3" ht="13.25" x14ac:dyDescent="0.25">
      <c r="C76" s="50" t="s">
        <v>129</v>
      </c>
    </row>
    <row r="77" spans="3:3" ht="13.25" x14ac:dyDescent="0.25">
      <c r="C77" s="49" t="s">
        <v>130</v>
      </c>
    </row>
    <row r="78" spans="3:3" ht="13.25" x14ac:dyDescent="0.25">
      <c r="C78" s="50" t="s">
        <v>131</v>
      </c>
    </row>
    <row r="79" spans="3:3" ht="13.25" x14ac:dyDescent="0.25">
      <c r="C79" s="49" t="s">
        <v>132</v>
      </c>
    </row>
    <row r="80" spans="3:3" ht="13.25" x14ac:dyDescent="0.25">
      <c r="C80" s="50" t="s">
        <v>133</v>
      </c>
    </row>
    <row r="81" spans="3:3" ht="13.25" x14ac:dyDescent="0.25">
      <c r="C81" s="49" t="s">
        <v>134</v>
      </c>
    </row>
    <row r="82" spans="3:3" ht="13.25" x14ac:dyDescent="0.25">
      <c r="C82" s="50" t="s">
        <v>135</v>
      </c>
    </row>
    <row r="83" spans="3:3" ht="13.25" x14ac:dyDescent="0.25">
      <c r="C83" s="49" t="s">
        <v>29</v>
      </c>
    </row>
    <row r="84" spans="3:3" ht="13.25" x14ac:dyDescent="0.25">
      <c r="C84" s="50" t="s">
        <v>136</v>
      </c>
    </row>
    <row r="85" spans="3:3" ht="13.25" x14ac:dyDescent="0.25">
      <c r="C85" s="49" t="s">
        <v>137</v>
      </c>
    </row>
    <row r="86" spans="3:3" ht="13.25" x14ac:dyDescent="0.25">
      <c r="C86" s="50" t="s">
        <v>138</v>
      </c>
    </row>
    <row r="87" spans="3:3" ht="13.25" x14ac:dyDescent="0.25">
      <c r="C87" s="49" t="s">
        <v>139</v>
      </c>
    </row>
    <row r="88" spans="3:3" ht="13.25" x14ac:dyDescent="0.25">
      <c r="C88" s="50" t="s">
        <v>140</v>
      </c>
    </row>
    <row r="89" spans="3:3" ht="13.25" x14ac:dyDescent="0.25">
      <c r="C89" s="49" t="s">
        <v>141</v>
      </c>
    </row>
    <row r="90" spans="3:3" ht="13.25" x14ac:dyDescent="0.25">
      <c r="C90" s="50" t="s">
        <v>142</v>
      </c>
    </row>
    <row r="91" spans="3:3" ht="13.25" x14ac:dyDescent="0.25">
      <c r="C91" s="49" t="s">
        <v>143</v>
      </c>
    </row>
    <row r="92" spans="3:3" ht="13.25" x14ac:dyDescent="0.25">
      <c r="C92" s="50" t="s">
        <v>144</v>
      </c>
    </row>
    <row r="93" spans="3:3" ht="13.25" x14ac:dyDescent="0.25">
      <c r="C93" s="49" t="s">
        <v>145</v>
      </c>
    </row>
    <row r="94" spans="3:3" ht="13.25" x14ac:dyDescent="0.25">
      <c r="C94" s="50" t="s">
        <v>146</v>
      </c>
    </row>
    <row r="95" spans="3:3" ht="13.25" x14ac:dyDescent="0.25">
      <c r="C95" s="49" t="s">
        <v>147</v>
      </c>
    </row>
    <row r="96" spans="3:3" ht="13.25" x14ac:dyDescent="0.25">
      <c r="C96" s="50" t="s">
        <v>148</v>
      </c>
    </row>
    <row r="97" spans="3:3" ht="13.25" x14ac:dyDescent="0.25">
      <c r="C97" s="49" t="s">
        <v>149</v>
      </c>
    </row>
    <row r="98" spans="3:3" ht="13.25" x14ac:dyDescent="0.25">
      <c r="C98" s="50" t="s">
        <v>150</v>
      </c>
    </row>
    <row r="99" spans="3:3" ht="13.25" x14ac:dyDescent="0.25">
      <c r="C99" s="49" t="s">
        <v>151</v>
      </c>
    </row>
    <row r="100" spans="3:3" ht="13.25" x14ac:dyDescent="0.25">
      <c r="C100" s="50" t="s">
        <v>152</v>
      </c>
    </row>
    <row r="101" spans="3:3" ht="13.25" x14ac:dyDescent="0.25">
      <c r="C101" s="49" t="s">
        <v>153</v>
      </c>
    </row>
    <row r="102" spans="3:3" ht="13.25" x14ac:dyDescent="0.25">
      <c r="C102" s="50" t="s">
        <v>154</v>
      </c>
    </row>
    <row r="103" spans="3:3" ht="13.25" x14ac:dyDescent="0.25">
      <c r="C103" s="49" t="s">
        <v>155</v>
      </c>
    </row>
    <row r="104" spans="3:3" ht="13.25" x14ac:dyDescent="0.25">
      <c r="C104" s="50" t="s">
        <v>156</v>
      </c>
    </row>
    <row r="105" spans="3:3" ht="13.25" x14ac:dyDescent="0.25">
      <c r="C105" s="49" t="s">
        <v>157</v>
      </c>
    </row>
    <row r="106" spans="3:3" ht="13.25" x14ac:dyDescent="0.25">
      <c r="C106" s="50" t="s">
        <v>158</v>
      </c>
    </row>
    <row r="107" spans="3:3" ht="13.25" x14ac:dyDescent="0.25">
      <c r="C107" s="49" t="s">
        <v>159</v>
      </c>
    </row>
    <row r="108" spans="3:3" ht="13.25" x14ac:dyDescent="0.25">
      <c r="C108" s="50" t="s">
        <v>160</v>
      </c>
    </row>
    <row r="109" spans="3:3" ht="13.25" x14ac:dyDescent="0.25">
      <c r="C109" s="49" t="s">
        <v>161</v>
      </c>
    </row>
    <row r="110" spans="3:3" x14ac:dyDescent="0.25">
      <c r="C110" s="50" t="s">
        <v>162</v>
      </c>
    </row>
    <row r="111" spans="3:3" x14ac:dyDescent="0.25">
      <c r="C111" s="49" t="s">
        <v>163</v>
      </c>
    </row>
    <row r="112" spans="3:3" x14ac:dyDescent="0.25">
      <c r="C112" s="50" t="s">
        <v>164</v>
      </c>
    </row>
    <row r="113" spans="3:3" x14ac:dyDescent="0.25">
      <c r="C113" s="49" t="s">
        <v>165</v>
      </c>
    </row>
    <row r="114" spans="3:3" x14ac:dyDescent="0.25">
      <c r="C114" s="50" t="s">
        <v>166</v>
      </c>
    </row>
    <row r="115" spans="3:3" x14ac:dyDescent="0.25">
      <c r="C115" s="49" t="s">
        <v>167</v>
      </c>
    </row>
    <row r="116" spans="3:3" x14ac:dyDescent="0.25">
      <c r="C116" s="50" t="s">
        <v>168</v>
      </c>
    </row>
    <row r="117" spans="3:3" x14ac:dyDescent="0.25">
      <c r="C117" s="49" t="s">
        <v>169</v>
      </c>
    </row>
    <row r="118" spans="3:3" x14ac:dyDescent="0.25">
      <c r="C118" s="50" t="s">
        <v>170</v>
      </c>
    </row>
    <row r="119" spans="3:3" x14ac:dyDescent="0.25">
      <c r="C119" s="49" t="s">
        <v>171</v>
      </c>
    </row>
    <row r="120" spans="3:3" x14ac:dyDescent="0.25">
      <c r="C120" s="50" t="s">
        <v>172</v>
      </c>
    </row>
    <row r="121" spans="3:3" x14ac:dyDescent="0.25">
      <c r="C121" s="49" t="s">
        <v>173</v>
      </c>
    </row>
    <row r="122" spans="3:3" x14ac:dyDescent="0.25">
      <c r="C122" s="50" t="s">
        <v>30</v>
      </c>
    </row>
    <row r="123" spans="3:3" x14ac:dyDescent="0.25">
      <c r="C123" s="49" t="s">
        <v>174</v>
      </c>
    </row>
    <row r="124" spans="3:3" x14ac:dyDescent="0.25">
      <c r="C124" s="50" t="s">
        <v>175</v>
      </c>
    </row>
    <row r="125" spans="3:3" x14ac:dyDescent="0.25">
      <c r="C125" s="49" t="s">
        <v>176</v>
      </c>
    </row>
    <row r="126" spans="3:3" x14ac:dyDescent="0.25">
      <c r="C126" s="50" t="s">
        <v>177</v>
      </c>
    </row>
    <row r="127" spans="3:3" x14ac:dyDescent="0.25">
      <c r="C127" s="49" t="s">
        <v>178</v>
      </c>
    </row>
    <row r="128" spans="3:3" x14ac:dyDescent="0.25">
      <c r="C128" s="50" t="s">
        <v>179</v>
      </c>
    </row>
    <row r="129" spans="3:3" x14ac:dyDescent="0.25">
      <c r="C129" s="49" t="s">
        <v>180</v>
      </c>
    </row>
    <row r="130" spans="3:3" x14ac:dyDescent="0.25">
      <c r="C130" s="50" t="s">
        <v>181</v>
      </c>
    </row>
    <row r="131" spans="3:3" x14ac:dyDescent="0.25">
      <c r="C131" s="49" t="s">
        <v>182</v>
      </c>
    </row>
    <row r="132" spans="3:3" x14ac:dyDescent="0.25">
      <c r="C132" s="50" t="s">
        <v>183</v>
      </c>
    </row>
    <row r="133" spans="3:3" x14ac:dyDescent="0.25">
      <c r="C133" s="49" t="s">
        <v>184</v>
      </c>
    </row>
    <row r="134" spans="3:3" x14ac:dyDescent="0.25">
      <c r="C134" s="50" t="s">
        <v>185</v>
      </c>
    </row>
    <row r="135" spans="3:3" x14ac:dyDescent="0.25">
      <c r="C135" s="49" t="s">
        <v>186</v>
      </c>
    </row>
    <row r="136" spans="3:3" x14ac:dyDescent="0.25">
      <c r="C136" s="50" t="s">
        <v>187</v>
      </c>
    </row>
    <row r="137" spans="3:3" x14ac:dyDescent="0.25">
      <c r="C137" s="49" t="s">
        <v>188</v>
      </c>
    </row>
    <row r="138" spans="3:3" x14ac:dyDescent="0.25">
      <c r="C138" s="50" t="s">
        <v>189</v>
      </c>
    </row>
    <row r="139" spans="3:3" x14ac:dyDescent="0.25">
      <c r="C139" s="50" t="s">
        <v>57</v>
      </c>
    </row>
    <row r="140" spans="3:3" x14ac:dyDescent="0.25">
      <c r="C140" s="49" t="s">
        <v>58</v>
      </c>
    </row>
    <row r="141" spans="3:3" x14ac:dyDescent="0.25">
      <c r="C141" s="50" t="s">
        <v>59</v>
      </c>
    </row>
    <row r="142" spans="3:3" x14ac:dyDescent="0.25">
      <c r="C142" s="49" t="s">
        <v>60</v>
      </c>
    </row>
    <row r="143" spans="3:3" x14ac:dyDescent="0.25">
      <c r="C143" s="50" t="s">
        <v>61</v>
      </c>
    </row>
    <row r="144" spans="3:3" x14ac:dyDescent="0.25">
      <c r="C144" s="49" t="s">
        <v>62</v>
      </c>
    </row>
    <row r="145" spans="3:3" x14ac:dyDescent="0.25">
      <c r="C145" s="50" t="s">
        <v>63</v>
      </c>
    </row>
    <row r="146" spans="3:3" x14ac:dyDescent="0.25">
      <c r="C146" s="49">
        <f>Introduction!B11</f>
        <v>0</v>
      </c>
    </row>
    <row r="147" spans="3:3" x14ac:dyDescent="0.25">
      <c r="C147" s="49">
        <f>Introduction!B12</f>
        <v>0</v>
      </c>
    </row>
    <row r="148" spans="3:3" x14ac:dyDescent="0.25">
      <c r="C148" s="49">
        <f>Introduction!B13</f>
        <v>0</v>
      </c>
    </row>
    <row r="149" spans="3:3" x14ac:dyDescent="0.25">
      <c r="C149" s="49">
        <f>Introduction!B14</f>
        <v>0</v>
      </c>
    </row>
    <row r="150" spans="3:3" x14ac:dyDescent="0.25">
      <c r="C150" s="49">
        <f>Introduction!B15</f>
        <v>0</v>
      </c>
    </row>
    <row r="151" spans="3:3" x14ac:dyDescent="0.25">
      <c r="C151" s="49">
        <f>Introduction!B16</f>
        <v>0</v>
      </c>
    </row>
    <row r="152" spans="3:3" x14ac:dyDescent="0.25">
      <c r="C152" s="49">
        <f>Introduction!B17</f>
        <v>0</v>
      </c>
    </row>
  </sheetData>
  <phoneticPr fontId="10" type="noConversion"/>
  <dataValidations count="2">
    <dataValidation type="textLength" operator="lessThanOrEqual" showInputMessage="1" showErrorMessage="1" errorTitle="Length Exceeded" error="This value must be less than or equal to 210 characters long." promptTitle="Text (required)" prompt="Maximum Length: 210 characters." sqref="C4:C145" xr:uid="{99479BD9-8624-4327-AE24-927E7E36049D}">
      <formula1>210</formula1>
    </dataValidation>
    <dataValidation type="textLength" operator="lessThanOrEqual" showInputMessage="1" showErrorMessage="1" errorTitle="Length Exceeded" error="This value must be less than or equal to 350 characters long." promptTitle="Text (required)" prompt="Maximum Length: 350 characters." sqref="C4:C145" xr:uid="{38793BEE-AE8D-4CC7-8C23-CC2177E1377B}">
      <formula1>350</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2985c86-f8c2-4ffb-9ed4-056f10e7bf99" xsi:nil="true"/>
    <lcf76f155ced4ddcb4097134ff3c332f xmlns="5bf16529-ff4c-4533-adec-a35f4e4ba1df">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ADAF9C69B323F4180810D5ED78560CB" ma:contentTypeVersion="16" ma:contentTypeDescription="Create a new document." ma:contentTypeScope="" ma:versionID="a3946ef49a480bac0f2f95a57bf0093f">
  <xsd:schema xmlns:xsd="http://www.w3.org/2001/XMLSchema" xmlns:xs="http://www.w3.org/2001/XMLSchema" xmlns:p="http://schemas.microsoft.com/office/2006/metadata/properties" xmlns:ns2="5bf16529-ff4c-4533-adec-a35f4e4ba1df" xmlns:ns3="52985c86-f8c2-4ffb-9ed4-056f10e7bf99" targetNamespace="http://schemas.microsoft.com/office/2006/metadata/properties" ma:root="true" ma:fieldsID="d1dd6f0f82bf22087270841f53d2fcc7" ns2:_="" ns3:_="">
    <xsd:import namespace="5bf16529-ff4c-4533-adec-a35f4e4ba1df"/>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f16529-ff4c-4533-adec-a35f4e4ba1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882DA8-5186-41AF-A6F3-5B111A2C9EB4}">
  <ds:schemaRefs>
    <ds:schemaRef ds:uri="http://schemas.microsoft.com/DataMashup"/>
  </ds:schemaRefs>
</ds:datastoreItem>
</file>

<file path=customXml/itemProps2.xml><?xml version="1.0" encoding="utf-8"?>
<ds:datastoreItem xmlns:ds="http://schemas.openxmlformats.org/officeDocument/2006/customXml" ds:itemID="{7BD148E1-BAF3-47C0-B584-060B4391A9A0}">
  <ds:schemaRefs>
    <ds:schemaRef ds:uri="http://schemas.microsoft.com/sharepoint/v3/contenttype/forms"/>
  </ds:schemaRefs>
</ds:datastoreItem>
</file>

<file path=customXml/itemProps3.xml><?xml version="1.0" encoding="utf-8"?>
<ds:datastoreItem xmlns:ds="http://schemas.openxmlformats.org/officeDocument/2006/customXml" ds:itemID="{8205D155-80C0-47AC-A8EC-577B6D621902}">
  <ds:schemaRefs>
    <ds:schemaRef ds:uri="http://schemas.microsoft.com/office/2006/metadata/properties"/>
    <ds:schemaRef ds:uri="52985c86-f8c2-4ffb-9ed4-056f10e7bf99"/>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documentManagement/types"/>
    <ds:schemaRef ds:uri="http://purl.org/dc/dcmitype/"/>
    <ds:schemaRef ds:uri="http://purl.org/dc/terms/"/>
    <ds:schemaRef ds:uri="5bf16529-ff4c-4533-adec-a35f4e4ba1df"/>
  </ds:schemaRefs>
</ds:datastoreItem>
</file>

<file path=customXml/itemProps4.xml><?xml version="1.0" encoding="utf-8"?>
<ds:datastoreItem xmlns:ds="http://schemas.openxmlformats.org/officeDocument/2006/customXml" ds:itemID="{176F3093-EC59-4FD3-A264-163F40C0C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f16529-ff4c-4533-adec-a35f4e4ba1df"/>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57</vt:i4>
      </vt:variant>
    </vt:vector>
  </HeadingPairs>
  <TitlesOfParts>
    <vt:vector size="64" baseType="lpstr">
      <vt:lpstr>Change log</vt:lpstr>
      <vt:lpstr>Introduction</vt:lpstr>
      <vt:lpstr>Responsible Structure</vt:lpstr>
      <vt:lpstr>Responsible Envelope</vt:lpstr>
      <vt:lpstr>Responsible Systems</vt:lpstr>
      <vt:lpstr>Responsible Finishes</vt:lpstr>
      <vt:lpstr>Data - hide</vt:lpstr>
      <vt:lpstr>LIST_Initiatives</vt:lpstr>
      <vt:lpstr>'Responsible Envelope'!ST_CAL_BestPracticeCostEnvelope</vt:lpstr>
      <vt:lpstr>'Responsible Finishes'!ST_CAL_BestPracticeCostFinishes</vt:lpstr>
      <vt:lpstr>ST_CAL_BestPracticeCostStructure</vt:lpstr>
      <vt:lpstr>'Responsible Systems'!ST_CAL_BestPracticeCostSystems</vt:lpstr>
      <vt:lpstr>'Responsible Envelope'!ST_CAL_BestPracticeEnvelope</vt:lpstr>
      <vt:lpstr>'Responsible Finishes'!ST_CAL_BestPracticeFinishes</vt:lpstr>
      <vt:lpstr>ST_CAL_BestPracticeStructure</vt:lpstr>
      <vt:lpstr>'Responsible Systems'!ST_CAL_BestPracticeSystems</vt:lpstr>
      <vt:lpstr>'Responsible Envelope'!ST_CAL_CreditAchievementEnvelope</vt:lpstr>
      <vt:lpstr>'Responsible Finishes'!ST_CAL_CreditAchievementFinishes</vt:lpstr>
      <vt:lpstr>ST_CAL_CreditAchievementStructure</vt:lpstr>
      <vt:lpstr>'Responsible Systems'!ST_CAL_CreditAchievementSystems</vt:lpstr>
      <vt:lpstr>'Responsible Envelope'!ST_CAL_ExceptionalPerformanceEnvelope</vt:lpstr>
      <vt:lpstr>'Responsible Finishes'!ST_CAL_ExceptionalPerformanceFinishes</vt:lpstr>
      <vt:lpstr>ST_CAL_ExceptionalPerformanceStructure</vt:lpstr>
      <vt:lpstr>'Responsible Systems'!ST_CAL_ExceptionalPerformanceSystems</vt:lpstr>
      <vt:lpstr>'Responsible Envelope'!ST_CAL_GoodPracticeCostEnvelope</vt:lpstr>
      <vt:lpstr>'Responsible Finishes'!ST_CAL_GoodPracticeCostFinishes</vt:lpstr>
      <vt:lpstr>ST_CAL_GoodPracticeCostStructure</vt:lpstr>
      <vt:lpstr>'Responsible Systems'!ST_CAL_GoodPracticeCostSystems</vt:lpstr>
      <vt:lpstr>'Responsible Envelope'!ST_CAL_GoodPracticeEnvelope</vt:lpstr>
      <vt:lpstr>'Responsible Finishes'!ST_CAL_GoodPracticeFinishes</vt:lpstr>
      <vt:lpstr>ST_CAL_GoodPracticeStructure</vt:lpstr>
      <vt:lpstr>'Responsible Systems'!ST_CAL_GoodPracticeSystems</vt:lpstr>
      <vt:lpstr>'Responsible Envelope'!ST_IN_CostEnvelope</vt:lpstr>
      <vt:lpstr>'Responsible Finishes'!ST_IN_CostFinishes</vt:lpstr>
      <vt:lpstr>ST_IN_CostStructural</vt:lpstr>
      <vt:lpstr>'Responsible Systems'!ST_IN_CostSystems</vt:lpstr>
      <vt:lpstr>'Responsible Envelope'!ST_IN_SEL_LabourIncludedEnvelope</vt:lpstr>
      <vt:lpstr>'Responsible Finishes'!ST_IN_SEL_LabourIncludedFinishes</vt:lpstr>
      <vt:lpstr>ST_IN_SEL_LabourIncludedStructure</vt:lpstr>
      <vt:lpstr>'Responsible Systems'!ST_IN_SEL_LabourIncludedSystems</vt:lpstr>
      <vt:lpstr>'Responsible Envelope'!ST_REF_CABenchmarkEnvelope</vt:lpstr>
      <vt:lpstr>'Responsible Finishes'!ST_REF_CABenchmarkFinishes</vt:lpstr>
      <vt:lpstr>ST_REF_CABenchmarkStructure</vt:lpstr>
      <vt:lpstr>'Responsible Systems'!ST_REF_CABenchmarkSystems</vt:lpstr>
      <vt:lpstr>'Responsible Envelope'!ST_REF_CAPointsEnvelope</vt:lpstr>
      <vt:lpstr>'Responsible Finishes'!ST_REF_CAPointsFinishes</vt:lpstr>
      <vt:lpstr>ST_REF_CAPointsStructure</vt:lpstr>
      <vt:lpstr>'Responsible Systems'!ST_REF_CAPointsSystems</vt:lpstr>
      <vt:lpstr>'Responsible Envelope'!ST_REF_EPBenchmark_AEnvelope</vt:lpstr>
      <vt:lpstr>'Responsible Finishes'!ST_REF_EPBenchmark_AFinishes</vt:lpstr>
      <vt:lpstr>ST_REF_EPBenchmark_AStructure</vt:lpstr>
      <vt:lpstr>'Responsible Systems'!ST_REF_EPBenchmark_ASystems</vt:lpstr>
      <vt:lpstr>'Responsible Envelope'!ST_REF_EPBenchmark_BEnvelope</vt:lpstr>
      <vt:lpstr>'Responsible Finishes'!ST_REF_EPBenchmark_BFinishes</vt:lpstr>
      <vt:lpstr>ST_REF_EPBenchmark_BStructure</vt:lpstr>
      <vt:lpstr>'Responsible Systems'!ST_REF_EPBenchmark_BSystems</vt:lpstr>
      <vt:lpstr>'Responsible Envelope'!ST_REF_EPPoints_AEnvelope</vt:lpstr>
      <vt:lpstr>'Responsible Finishes'!ST_REF_EPPoints_AFinishes</vt:lpstr>
      <vt:lpstr>ST_REF_EPPoints_AStructure</vt:lpstr>
      <vt:lpstr>'Responsible Systems'!ST_REF_EPPoints_ASystems</vt:lpstr>
      <vt:lpstr>ST_REF_EPPoints_BEnvelope</vt:lpstr>
      <vt:lpstr>'Responsible Finishes'!ST_REF_EPPoints_BFinishes</vt:lpstr>
      <vt:lpstr>ST_REF_EPPoints_BStructure</vt:lpstr>
      <vt:lpstr>'Responsible Systems'!ST_REF_EPPoints_BSystems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Ng</dc:creator>
  <cp:keywords/>
  <dc:description/>
  <cp:lastModifiedBy>Aimee Roxborogh</cp:lastModifiedBy>
  <cp:revision/>
  <dcterms:created xsi:type="dcterms:W3CDTF">2021-01-18T03:51:36Z</dcterms:created>
  <dcterms:modified xsi:type="dcterms:W3CDTF">2024-11-19T23:56:05Z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0x0101001ADAF9C69B323F4180810D5ED78560CB</vt:lpwstr>
  </property>
  <property fmtid="{D5CDD505-2E9C-101B-9397-08002B2CF9AE}" pid="3" name="MediaServiceImageTags">
    <vt:lpwstr/>
  </property>
  <property fmtid="{D5CDD505-2E9C-101B-9397-08002B2CF9AE}" pid="4" name="Jet Reports Function Literals">
    <vt:lpwstr>,	;	,	{	}	[@[{0}]]	1033	3081</vt:lpwstr>
  </property>
</Properties>
</file>