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ThisWorkbook"/>
  <mc:AlternateContent xmlns:mc="http://schemas.openxmlformats.org/markup-compatibility/2006">
    <mc:Choice Requires="x15">
      <x15ac:absPath xmlns:x15ac="http://schemas.microsoft.com/office/spreadsheetml/2010/11/ac" url="https://nzgbc-my.sharepoint.com/personal/bhumika_mistry_nzgbc_org_nz/Documents/Documents/"/>
    </mc:Choice>
  </mc:AlternateContent>
  <xr:revisionPtr revIDLastSave="9" documentId="8_{EB77B381-2E19-49C3-92C4-CA291A36C42E}" xr6:coauthVersionLast="47" xr6:coauthVersionMax="47" xr10:uidLastSave="{6D02420D-AEF5-441E-94DA-8FD153338B66}"/>
  <bookViews>
    <workbookView xWindow="28680" yWindow="-120" windowWidth="29040" windowHeight="15840" tabRatio="601" firstSheet="1" activeTab="1" xr2:uid="{00000000-000D-0000-FFFF-FFFF00000000}"/>
  </bookViews>
  <sheets>
    <sheet name="Project Input Sheet" sheetId="4" state="hidden" r:id="rId1"/>
    <sheet name="Submission Planner" sheetId="5" r:id="rId2"/>
  </sheets>
  <externalReferences>
    <externalReference r:id="rId3"/>
    <externalReference r:id="rId4"/>
    <externalReference r:id="rId5"/>
  </externalReferences>
  <definedNames>
    <definedName name="_xlnm._FilterDatabase" localSheetId="1" hidden="1">'Submission Planner'!#REF!</definedName>
    <definedName name="Are_Urinals_installed?" localSheetId="1">#REF!</definedName>
    <definedName name="Are_Urinals_installed?">#REF!</definedName>
    <definedName name="ene1_fields" localSheetId="1">'[1]Building Input'!$C$7:$C$11,'[1]Building Input'!$C$14:$C$15,'[1]Building Input'!$C$17,'[1]Building Input'!$C$19:$C$28,'[1]Building Input'!$C$30:$C$34,'[1]Building Input'!$C$45,'[1]Building Input'!$C$47,'[1]Building Input'!#REF!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 localSheetId="1">'[1]Building Input'!$C$7:$C$11,'[1]Building Input'!$C$14:$C$15,'[1]Building Input'!$C$17,'[1]Building Input'!$C$19:$C$28,'[1]Building Input'!$C$30:$C$34,'[1]Building Input'!$C$45,'[1]Building Input'!$C$47,'[1]Building Input'!#REF!</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Fields" localSheetId="1">'[2]Building Input'!$C$9:$C$13,'[2]Building Input'!#REF!,'[2]Building Input'!#REF!,'[2]Building Input'!#REF!,'[2]Building Input'!$C$17:$C$17,'[2]Building Input'!#REF!,'[2]Building Input'!#REF!,'[2]Building Input'!#REF!</definedName>
    <definedName name="Fields">'[2]Building Input'!$C$9:$C$13,'[2]Building Input'!#REF!,'[2]Building Input'!#REF!,'[2]Building Input'!#REF!,'[2]Building Input'!$C$17:$C$17,'[2]Building Input'!#REF!,'[2]Building Input'!#REF!,'[2]Building Input'!#REF!</definedName>
    <definedName name="fields2">'[3]Building Input'!$C$7:$C$11,'[3]Building Input'!$C$14:$C$15,'[3]Building Input'!$C$17,'[3]Building Input'!$C$19:$C$28,'[3]Building Input'!$C$35:$C$37,'[3]Building Input'!$C$39,'[3]Building Input'!$C$41,'[3]Building Input'!$C$43:$C$44</definedName>
    <definedName name="Fields3">'[3]Building Input'!$C$7:$C$11,'[3]Building Input'!$C$14:$C$15,'[3]Building Input'!$C$17,'[3]Building Input'!$C$19:$C$28,'[3]Building Input'!$C$35:$C$37,'[3]Building Input'!$C$39,'[3]Building Input'!$C$41,'[3]Building Input'!$C$43:$C$44</definedName>
    <definedName name="Headings" localSheetId="1">#REF!,#REF!,#REF!,#REF!,#REF!</definedName>
    <definedName name="Headings">#REF!,#REF!,#REF!,#REF!,#REF!</definedName>
    <definedName name="Headings2">'[3]Transport Calculator'!$B$5:$B$11,'[3]Transport Calculator'!$C$5:$D$7,'[3]Transport Calculator'!$B$14:$B$20,'[3]Transport Calculator'!$C$14:$D$16,'[3]Transport Calculator'!$C$22:$D$22</definedName>
    <definedName name="HeadingsEC" localSheetId="1">#REF!,#REF!,#REF!,#REF!,#REF!</definedName>
    <definedName name="HeadingsEC">#REF!,#REF!,#REF!,#REF!,#REF!</definedName>
    <definedName name="Headingsec2">'[3]Ecology Calculator'!$B$5,'[3]Ecology Calculator'!$B$7,'[3]Ecology Calculator'!$B$9:$F$10,'[3]Ecology Calculator'!$B$11:$B$31,'[3]Ecology Calculator'!$D$28:$F$31</definedName>
    <definedName name="Labels" localSheetId="1">#REF!,#REF!</definedName>
    <definedName name="Labels">#REF!,#REF!</definedName>
    <definedName name="method" localSheetId="1">#REF!</definedName>
    <definedName name="method">#REF!</definedName>
    <definedName name="_xlnm.Print_Area" localSheetId="0">'Project Input Sheet'!$A$1:$C$43</definedName>
    <definedName name="_xlnm.Print_Area" localSheetId="1">'Submission Planner'!$F$27:$J$49</definedName>
    <definedName name="WhiteSpace" localSheetId="1">#REF!,#REF!</definedName>
    <definedName name="WhiteSpace">#REF!,#REF!</definedName>
    <definedName name="yes" localSheetId="1">#REF!</definedName>
    <definedName name="yes">#REF!</definedName>
    <definedName name="Z_5013EB9C_19BB_466B_9CDC_5A3743C1EB5F_.wvu.Cols" localSheetId="0" hidden="1">'Project Input Sheet'!$E:$E</definedName>
    <definedName name="Z_5013EB9C_19BB_466B_9CDC_5A3743C1EB5F_.wvu.Cols" localSheetId="1" hidden="1">'Submission Planner'!$A:$B,'Submission Planner'!#REF!,'Submission Planner'!$P:$S</definedName>
    <definedName name="Z_5013EB9C_19BB_466B_9CDC_5A3743C1EB5F_.wvu.PrintArea" localSheetId="0" hidden="1">'Project Input Sheet'!$A$1:$C$43</definedName>
    <definedName name="Z_5013EB9C_19BB_466B_9CDC_5A3743C1EB5F_.wvu.PrintArea" localSheetId="1" hidden="1">'Submission Planner'!$F$27:$J$49</definedName>
    <definedName name="Z_5013EB9C_19BB_466B_9CDC_5A3743C1EB5F_.wvu.Rows" localSheetId="0" hidden="1">'Project Input Sheet'!$1:$1</definedName>
    <definedName name="Z_5013EB9C_19BB_466B_9CDC_5A3743C1EB5F_.wvu.Rows" localSheetId="1" hidden="1">'Submission Planner'!$130:$135</definedName>
  </definedNames>
  <calcPr calcId="191029"/>
  <customWorkbookViews>
    <customWorkbookView name="Devan Valenti - Personal View" guid="{5013EB9C-19BB-466B-9CDC-5A3743C1EB5F}" mergeInterval="0" personalView="1" maximized="1" xWindow="1916" yWindow="-4" windowWidth="1928" windowHeight="1208" tabRatio="601"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5" l="1"/>
  <c r="J68" i="5"/>
  <c r="J67" i="5"/>
  <c r="J66" i="5"/>
  <c r="J65" i="5"/>
  <c r="K70" i="5"/>
  <c r="L10" i="5"/>
  <c r="K96" i="5"/>
  <c r="L55" i="5" l="1"/>
  <c r="J58" i="5"/>
  <c r="J57" i="5"/>
  <c r="J56" i="5"/>
  <c r="A58" i="5"/>
  <c r="A57" i="5"/>
  <c r="A56" i="5"/>
  <c r="K54" i="5"/>
  <c r="K62" i="5" s="1"/>
  <c r="L58" i="5"/>
  <c r="L57" i="5"/>
  <c r="L56" i="5"/>
  <c r="J54" i="5" l="1"/>
  <c r="L87" i="5" l="1"/>
  <c r="L53" i="5"/>
  <c r="L61" i="5"/>
  <c r="L60" i="5"/>
  <c r="L59" i="5"/>
  <c r="L54" i="5"/>
  <c r="L39" i="5"/>
  <c r="L22" i="5"/>
  <c r="J70" i="5" l="1"/>
  <c r="A67" i="5"/>
  <c r="J64" i="5" s="1"/>
  <c r="J59" i="5"/>
  <c r="J62" i="5" s="1"/>
  <c r="A54" i="5"/>
  <c r="A59" i="5"/>
  <c r="J87" i="5" l="1"/>
  <c r="J88" i="5"/>
  <c r="K25" i="5"/>
  <c r="J24" i="5"/>
  <c r="J23" i="5"/>
  <c r="J7" i="5" l="1"/>
  <c r="J25" i="5"/>
  <c r="L17" i="5"/>
  <c r="L16" i="5"/>
  <c r="L15" i="5"/>
  <c r="L14" i="5"/>
  <c r="J82" i="5"/>
  <c r="A43" i="5" l="1"/>
  <c r="A42" i="5"/>
  <c r="A41" i="5"/>
  <c r="J43" i="5"/>
  <c r="J42" i="5"/>
  <c r="J41" i="5"/>
  <c r="A36" i="5"/>
  <c r="A35" i="5"/>
  <c r="J36" i="5"/>
  <c r="J35" i="5"/>
  <c r="A33" i="5"/>
  <c r="A32" i="5"/>
  <c r="A31" i="5"/>
  <c r="J33" i="5"/>
  <c r="J32" i="5"/>
  <c r="J31" i="5"/>
  <c r="A30" i="5"/>
  <c r="J30" i="5"/>
  <c r="J29" i="5"/>
  <c r="A29" i="5"/>
  <c r="A28" i="5"/>
  <c r="J28" i="5"/>
  <c r="K111" i="5" l="1"/>
  <c r="K116" i="5" s="1"/>
  <c r="J111" i="5"/>
  <c r="L106" i="5"/>
  <c r="K103" i="5"/>
  <c r="J102" i="5"/>
  <c r="A102" i="5"/>
  <c r="J101" i="5"/>
  <c r="A101" i="5"/>
  <c r="L100" i="5"/>
  <c r="J100" i="5"/>
  <c r="A100" i="5"/>
  <c r="J91" i="5"/>
  <c r="L92" i="5"/>
  <c r="K89" i="5"/>
  <c r="J84" i="5"/>
  <c r="A84" i="5"/>
  <c r="J83" i="5"/>
  <c r="A83" i="5"/>
  <c r="J81" i="5"/>
  <c r="K78" i="5"/>
  <c r="J77" i="5"/>
  <c r="J76" i="5"/>
  <c r="A76" i="5"/>
  <c r="J75" i="5"/>
  <c r="A75" i="5"/>
  <c r="J74" i="5"/>
  <c r="A74" i="5"/>
  <c r="J73" i="5"/>
  <c r="J51" i="5"/>
  <c r="K49" i="5"/>
  <c r="J47" i="5"/>
  <c r="J46" i="5"/>
  <c r="J45" i="5"/>
  <c r="A45" i="5"/>
  <c r="L40" i="5"/>
  <c r="J40" i="5"/>
  <c r="A40" i="5"/>
  <c r="J39" i="5"/>
  <c r="A39" i="5"/>
  <c r="L37" i="5"/>
  <c r="J37" i="5"/>
  <c r="A37" i="5"/>
  <c r="L36" i="5"/>
  <c r="L35" i="5"/>
  <c r="L21" i="5"/>
  <c r="L19" i="5"/>
  <c r="L13" i="5"/>
  <c r="L12" i="5"/>
  <c r="L11" i="5"/>
  <c r="J89" i="5" l="1"/>
  <c r="J80" i="5"/>
  <c r="J27" i="5"/>
  <c r="J78" i="5"/>
  <c r="J98" i="5"/>
  <c r="K114" i="5"/>
  <c r="J49" i="5"/>
  <c r="J103" i="5"/>
  <c r="A114" i="5"/>
  <c r="J72" i="5"/>
  <c r="L111" i="5"/>
  <c r="J114" i="5" l="1"/>
  <c r="J4" i="5" s="1"/>
  <c r="C21" i="4"/>
  <c r="K115" i="5" l="1"/>
  <c r="K117" i="5" s="1"/>
  <c r="K4" i="5" s="1"/>
  <c r="G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J70" authorId="0" shapeId="0" xr:uid="{00000000-0006-0000-0400-000002000000}">
      <text>
        <r>
          <rPr>
            <sz val="14"/>
            <color indexed="81"/>
            <rFont val="Tahoma"/>
            <family val="2"/>
          </rPr>
          <t>This is the maximum number of points available for the project dependent on the credit pathway selected.</t>
        </r>
      </text>
    </comment>
    <comment ref="J89" authorId="0" shapeId="0" xr:uid="{00000000-0006-0000-0400-000003000000}">
      <text>
        <r>
          <rPr>
            <sz val="14"/>
            <color indexed="81"/>
            <rFont val="Arial"/>
            <family val="2"/>
            <scheme val="major"/>
          </rPr>
          <t xml:space="preserve">This is the maximum number of points available for the project dependent on the credit pathways selected.
</t>
        </r>
      </text>
    </comment>
    <comment ref="J96" authorId="0" shapeId="0" xr:uid="{00000000-0006-0000-0400-000004000000}">
      <text>
        <r>
          <rPr>
            <sz val="14"/>
            <color indexed="81"/>
            <rFont val="Tahoma"/>
            <family val="2"/>
          </rPr>
          <t>The total number of points available in the Land Use &amp; Ecology category is 5. Any combination of criteria may be claimed in this credit to a maximum of 5 points.</t>
        </r>
      </text>
    </comment>
    <comment ref="K111" authorId="0" shapeId="0" xr:uid="{00000000-0006-0000-0400-000005000000}">
      <text>
        <r>
          <rPr>
            <sz val="14"/>
            <color indexed="81"/>
            <rFont val="Arial"/>
            <family val="2"/>
            <scheme val="major"/>
          </rPr>
          <t>A maximum of 10 points can be awarded in the Innovation category.</t>
        </r>
      </text>
    </comment>
    <comment ref="K115" authorId="0" shapeId="0" xr:uid="{00000000-0006-0000-0400-000006000000}">
      <text>
        <r>
          <rPr>
            <sz val="14"/>
            <color indexed="81"/>
            <rFont val="Tahoma"/>
            <family val="2"/>
          </rPr>
          <t xml:space="preserve">This is the core number of points targeted divided by the core number of points available. </t>
        </r>
      </text>
    </comment>
    <comment ref="K117" authorId="0" shapeId="0" xr:uid="{00000000-0006-0000-0400-000007000000}">
      <text>
        <r>
          <rPr>
            <sz val="14"/>
            <color indexed="81"/>
            <rFont val="Tahoma"/>
            <family val="2"/>
          </rPr>
          <t xml:space="preserve">This is the core score plus the Innovation points targeted. See the Introductions section of the Submission Guidelines for additional detail.
</t>
        </r>
      </text>
    </comment>
  </commentList>
</comments>
</file>

<file path=xl/sharedStrings.xml><?xml version="1.0" encoding="utf-8"?>
<sst xmlns="http://schemas.openxmlformats.org/spreadsheetml/2006/main" count="285" uniqueCount="250">
  <si>
    <t>Management</t>
  </si>
  <si>
    <t>Indoor Environment Quality</t>
  </si>
  <si>
    <t>Energy</t>
  </si>
  <si>
    <t>Transport</t>
  </si>
  <si>
    <t>Water</t>
  </si>
  <si>
    <t>Materials</t>
  </si>
  <si>
    <t>Emissions</t>
  </si>
  <si>
    <t>Lighting Comfort</t>
  </si>
  <si>
    <t>Acoustic Comfort</t>
  </si>
  <si>
    <t>Thermal Comfort</t>
  </si>
  <si>
    <t>Potable Water</t>
  </si>
  <si>
    <t>Land Use &amp; Ecology</t>
  </si>
  <si>
    <t>Light Pollution</t>
  </si>
  <si>
    <t>CATEGORY / CREDIT</t>
  </si>
  <si>
    <t>CREDIT CRITERIA</t>
  </si>
  <si>
    <t>POINTS TARGETED</t>
  </si>
  <si>
    <t>Innovation</t>
  </si>
  <si>
    <t>Green Star Accredited Professional</t>
  </si>
  <si>
    <t>Commissioning and Tuning</t>
  </si>
  <si>
    <t>Visual Comfort</t>
  </si>
  <si>
    <t>Accredited Professional</t>
  </si>
  <si>
    <t>Services and Maintainability Review</t>
  </si>
  <si>
    <t>Independent Commissioning Agent</t>
  </si>
  <si>
    <t>Ventilation System Attributes</t>
  </si>
  <si>
    <t>General Illuminance and Glare Reduction</t>
  </si>
  <si>
    <t>Glare Reduction</t>
  </si>
  <si>
    <t>Daylight</t>
  </si>
  <si>
    <t>Views</t>
  </si>
  <si>
    <t>Low Emission Vehicle Infrastructure</t>
  </si>
  <si>
    <t>Active Transport Facilities</t>
  </si>
  <si>
    <t>Comparative Life Cycle Assessment</t>
  </si>
  <si>
    <t>Minimum Lighting Comfort</t>
  </si>
  <si>
    <t>Sustainable Sites</t>
  </si>
  <si>
    <t>Microbial Control</t>
  </si>
  <si>
    <t>Refrigerant Impacts</t>
  </si>
  <si>
    <t>Internal Noise Levels</t>
  </si>
  <si>
    <t>Advanced Thermal Comfort</t>
  </si>
  <si>
    <t>Reverberation</t>
  </si>
  <si>
    <t>Metering and Monitoring</t>
  </si>
  <si>
    <t>Commitment to Performance</t>
  </si>
  <si>
    <t>Operational Waste</t>
  </si>
  <si>
    <t>Surface Illuminance</t>
  </si>
  <si>
    <t>Sustainable Products</t>
  </si>
  <si>
    <t>AIM OF THE CREDIT / SELECTION</t>
  </si>
  <si>
    <t>To recognise practices that encourage building owners, building occupants and facilities management teams to set targets and monitor environmental performance in a collaborative way.</t>
  </si>
  <si>
    <t>To recognise the implementation of effective energy and water metering and monitoring systems.</t>
  </si>
  <si>
    <t>Total</t>
  </si>
  <si>
    <t>x</t>
  </si>
  <si>
    <t>POINTS AVAILABLE</t>
  </si>
  <si>
    <t>NSW</t>
  </si>
  <si>
    <t>ACT</t>
  </si>
  <si>
    <t>NT</t>
  </si>
  <si>
    <t>QLD</t>
  </si>
  <si>
    <t>SA</t>
  </si>
  <si>
    <t>Postcode:</t>
  </si>
  <si>
    <t>TAS</t>
  </si>
  <si>
    <t>State:</t>
  </si>
  <si>
    <t>VIC</t>
  </si>
  <si>
    <t>WA</t>
  </si>
  <si>
    <t>Applicant Details</t>
  </si>
  <si>
    <t>Applicant:</t>
  </si>
  <si>
    <t>Contact Person:</t>
  </si>
  <si>
    <t>Project:</t>
  </si>
  <si>
    <t>CODE</t>
  </si>
  <si>
    <t>Greenhouse Gas Emissions</t>
  </si>
  <si>
    <t>Conditional Requirement: Prescriptive Pathway</t>
  </si>
  <si>
    <t>To recognise projects that provide high air quality to occupants.</t>
  </si>
  <si>
    <t>To reward projects that provide appropriate and comfortable acoustic conditions for occupants.</t>
  </si>
  <si>
    <t>To encourage and recognise well-lit spaces that provide a high degree of comfort to users.</t>
  </si>
  <si>
    <t>To recognise the delivery of well-lit spaces that provide high levels of visual comfort to building occupants.</t>
  </si>
  <si>
    <t>To recognise projects that safeguard occupant health through the reduction in internal air pollutant levels.</t>
  </si>
  <si>
    <t>To encourage and recognise projects that achieve high levels of thermal comfort.</t>
  </si>
  <si>
    <t>Project Team Details</t>
  </si>
  <si>
    <t>Architect</t>
  </si>
  <si>
    <t>Acoustic Consultant</t>
  </si>
  <si>
    <t>ESD Consultant</t>
  </si>
  <si>
    <t>Landscaping Consultant</t>
  </si>
  <si>
    <t>Local Planning Authority</t>
  </si>
  <si>
    <t>Main Contractor</t>
  </si>
  <si>
    <t>Project Manager</t>
  </si>
  <si>
    <t>Quantity Surveyor</t>
  </si>
  <si>
    <t>Structural/Civil Engineer</t>
  </si>
  <si>
    <t>Company/Organisation</t>
  </si>
  <si>
    <t>Complies</t>
  </si>
  <si>
    <t>Does not comply</t>
  </si>
  <si>
    <t>Sustainable Transport</t>
  </si>
  <si>
    <t>Performance Pathway</t>
  </si>
  <si>
    <t>Light Pollution to Night Sky</t>
  </si>
  <si>
    <t>To reward projects that minimise light pollution.</t>
  </si>
  <si>
    <t>To recognise projects that implement systems to minimise the impacts associated with harmful microbes in building systems.</t>
  </si>
  <si>
    <t>To encourage operational practices that minimise the environmental impacts of refrigeration equipment.</t>
  </si>
  <si>
    <t>Innovative Technology or Process</t>
  </si>
  <si>
    <t>Market Transformation</t>
  </si>
  <si>
    <t>Improving on Green Star Benchmarks</t>
  </si>
  <si>
    <t>Innovation Challenge</t>
  </si>
  <si>
    <t>Global Sustainability</t>
  </si>
  <si>
    <t>The project meets the aims of an existing credit using a technology or process that is considered innovative in Australia or the world.</t>
  </si>
  <si>
    <t>The project has undertaken a sustainability initiative that substantially contributes to the broader market transformation towards sustainable development in Australia or in the world.</t>
  </si>
  <si>
    <t>The project has achieved full points in a Green Star credit and demonstrates a substantial improvement on the benchmark required to achieve full points.</t>
  </si>
  <si>
    <t>Where the project addresses an sustainability issue not included within any of the Credits in the existing Green Star rating tools.</t>
  </si>
  <si>
    <t>Project teams may adopt an approved credit from a Global Green Building Rating tool that addresses a sustainability issue that is currently outside the scope of this Green Star rating tools.</t>
  </si>
  <si>
    <t>Responsible Building Materials</t>
  </si>
  <si>
    <t>Targeted Rating:</t>
  </si>
  <si>
    <t>To reward projects that use best practice formal environmental management procedures during construction.</t>
  </si>
  <si>
    <t>Exhaust or Elimination of Pollutants</t>
  </si>
  <si>
    <t>Construction and Demolition Waste</t>
  </si>
  <si>
    <t>Office</t>
  </si>
  <si>
    <t>Residential</t>
  </si>
  <si>
    <t>Retail</t>
  </si>
  <si>
    <t>Healthcare</t>
  </si>
  <si>
    <t>Industrial</t>
  </si>
  <si>
    <t>Education</t>
  </si>
  <si>
    <t>Other</t>
  </si>
  <si>
    <t>Fitout Information</t>
  </si>
  <si>
    <t>Fitout User Information</t>
  </si>
  <si>
    <t>Fitout Commissioning</t>
  </si>
  <si>
    <t>Fitout Systems Tuning</t>
  </si>
  <si>
    <t>Ongoing Procurement</t>
  </si>
  <si>
    <t>Indoor Air Quality</t>
  </si>
  <si>
    <t>Acoustic Separation</t>
  </si>
  <si>
    <t>Indoor Pollutants</t>
  </si>
  <si>
    <t>Ergonomics</t>
  </si>
  <si>
    <t>Quality of Amenities</t>
  </si>
  <si>
    <t>Base Building Sustainability</t>
  </si>
  <si>
    <t>Base Building Cultural Heritage Significance</t>
  </si>
  <si>
    <t>Green Star - Interiors</t>
  </si>
  <si>
    <t>Name of project:</t>
  </si>
  <si>
    <t>Address of project:</t>
  </si>
  <si>
    <t>Description of project</t>
  </si>
  <si>
    <t>Area Listing (NLA in m²)</t>
  </si>
  <si>
    <t>Prescriptive Pathway</t>
  </si>
  <si>
    <t>Product Transparency and Sustainability</t>
  </si>
  <si>
    <t>To reward projects that choose to develop sites that have limited ecological value, that reuse previously developed land, and that remediate interiors.</t>
  </si>
  <si>
    <t xml:space="preserve">To reward projects that include building materials that are responsibly sourced or have a sustainable supply chain. </t>
  </si>
  <si>
    <t>To encourage sustainability and transparency in product specification.</t>
  </si>
  <si>
    <t>Sustainable  Products</t>
  </si>
  <si>
    <t>Core Points Available</t>
  </si>
  <si>
    <t xml:space="preserve">Metering </t>
  </si>
  <si>
    <t>Monitoring System</t>
  </si>
  <si>
    <t>Environmental Management Plan (EMP)</t>
  </si>
  <si>
    <t>Formalised Environmental Management System (EMS)</t>
  </si>
  <si>
    <t>Indoor Plants</t>
  </si>
  <si>
    <t>14A</t>
  </si>
  <si>
    <t>14B</t>
  </si>
  <si>
    <t>Amenity Space – Performance Pathway</t>
  </si>
  <si>
    <t>A. GHG Emissions Reduction – Prescriptive Pathway: Commercial or other Non-Residential Fitouts</t>
  </si>
  <si>
    <t>C. GHG Emissions Reduction – NABERS Energy Commitment Agreement Pathway</t>
  </si>
  <si>
    <t>D. GHG Emissions Reduction – Reference Fitout Pathway</t>
  </si>
  <si>
    <t>Commercial or Industrial Appliances</t>
  </si>
  <si>
    <t>Shared Amenities</t>
  </si>
  <si>
    <t>Timber</t>
  </si>
  <si>
    <t>Hazardous Materials</t>
  </si>
  <si>
    <t>18B.1</t>
  </si>
  <si>
    <t>18B.2</t>
  </si>
  <si>
    <t>18B.3</t>
  </si>
  <si>
    <t>Amenity Space – Prescriptive Pathway</t>
  </si>
  <si>
    <t>Project Description</t>
  </si>
  <si>
    <t>Surveyor</t>
  </si>
  <si>
    <t>Building Services Engineer</t>
  </si>
  <si>
    <t>To recognise projects that engage a Green Star Accredited Professional to support the Green Star
certification process.</t>
  </si>
  <si>
    <t>To encourage and recognise commissioning, handover and tuning initiatives that ensure all services
operate to their full potential and as designed.</t>
  </si>
  <si>
    <t>Environmental Performance Targets</t>
  </si>
  <si>
    <t>To recognise the development and provision of information that facilitates operator and user
understanding of fitout systems, their operation and maintenance requirements, and their
environmental targets, to enable optimised performance.</t>
  </si>
  <si>
    <t>Environmental Fitout Performance</t>
  </si>
  <si>
    <t>End of Life Waste Performance</t>
  </si>
  <si>
    <t>Localised Lighting Control</t>
  </si>
  <si>
    <t>Provision of Outdoor Air</t>
  </si>
  <si>
    <t>Paints, Adhesives, Sealants and Carpets</t>
  </si>
  <si>
    <t>Engineered Wood Products</t>
  </si>
  <si>
    <t>Ergonomics Strategy</t>
  </si>
  <si>
    <t>To recognise the provision of equipment and spaces that provide good user comfort and avoid stress or injury.</t>
  </si>
  <si>
    <t>B. GHG Emissions Reduction – Prescriptive Pathway: Residential Fitouts</t>
  </si>
  <si>
    <t>Walkable Neighbourhoods</t>
  </si>
  <si>
    <t>Sanitary Fixture Efficiency</t>
  </si>
  <si>
    <t>Domestic Appliances Efficiency</t>
  </si>
  <si>
    <t>Fixed Benchmark</t>
  </si>
  <si>
    <t>Percentage Benchmark</t>
  </si>
  <si>
    <t>Reduction of Construction and Demolition Waste - Percentage Benchmark</t>
  </si>
  <si>
    <t>Legionella Impacts from Cooling Systems</t>
  </si>
  <si>
    <t>NA</t>
  </si>
  <si>
    <t>TOTAL NA POINTS</t>
  </si>
  <si>
    <t>Total Score Targeted</t>
  </si>
  <si>
    <t>TOTALS</t>
  </si>
  <si>
    <t>AVAILABLE</t>
  </si>
  <si>
    <t>TARGETED</t>
  </si>
  <si>
    <t>INNOVATION POINTS</t>
  </si>
  <si>
    <t>CORE POINTS</t>
  </si>
  <si>
    <t>TOTAL SCORE TARGETED</t>
  </si>
  <si>
    <t xml:space="preserve">Project Details </t>
  </si>
  <si>
    <t>To reward the reduction of the environmental impacts of building materials and methods for the whole
fitout over its entire life cycle.</t>
  </si>
  <si>
    <t xml:space="preserve">CORE SCORE </t>
  </si>
  <si>
    <t>18B.4</t>
  </si>
  <si>
    <t>22B</t>
  </si>
  <si>
    <t>Core</t>
  </si>
  <si>
    <t>Stage 1</t>
  </si>
  <si>
    <t>Stage 2</t>
  </si>
  <si>
    <t>Stage 3</t>
  </si>
  <si>
    <t>Awarded - Compliant</t>
  </si>
  <si>
    <t>Awarded - Minor Non-compliance</t>
  </si>
  <si>
    <t>Not Awarded - Major Non-compliance</t>
  </si>
  <si>
    <t>Life Cycle Assessment</t>
  </si>
  <si>
    <t>Responsible Construction Practices</t>
  </si>
  <si>
    <t>High Quality Staff Support</t>
  </si>
  <si>
    <t>Additional Life Cycle Impact Reporting</t>
  </si>
  <si>
    <t>Permanent Formwork, Cables, Pipes, Floors and Blinds</t>
  </si>
  <si>
    <t>Light Pollution to Neighbouring Bodies</t>
  </si>
  <si>
    <t xml:space="preserve">Minimum requirement </t>
  </si>
  <si>
    <t>7A</t>
  </si>
  <si>
    <t xml:space="preserve">Performance Pathway: Specialist Plan </t>
  </si>
  <si>
    <t>Prescriptive Pathway: Facilities</t>
  </si>
  <si>
    <t>7B</t>
  </si>
  <si>
    <t>To encourage energy efficient buildings and the reduction of greenhouse gas (GHG) emissions associated with the use of energy in building operations.</t>
  </si>
  <si>
    <t xml:space="preserve">Deemed-to-satisfy </t>
  </si>
  <si>
    <t xml:space="preserve">Transport Calculator </t>
  </si>
  <si>
    <t>Conditional requirement</t>
  </si>
  <si>
    <t>To reward projects that reduce construction waste going to landfill by reusing or recycling building materials.</t>
  </si>
  <si>
    <t xml:space="preserve">Reporting Accuracy </t>
  </si>
  <si>
    <t xml:space="preserve">Resilient Building </t>
  </si>
  <si>
    <t>Clarification of Assessment Comments</t>
  </si>
  <si>
    <t>QUERY TYPE</t>
  </si>
  <si>
    <t>Round 1 Query</t>
  </si>
  <si>
    <t>Requested Action by the project team</t>
  </si>
  <si>
    <t>NZGBC Comments</t>
  </si>
  <si>
    <t>Query Type
1. Clarifying the documentation requested in the assessment comment. 
2. Clarifying apparent inconsistencies between the assessment comment and Submission Guideline requirements.
3. Documentation was included but missed during the assessment.</t>
  </si>
  <si>
    <t>1, 2, OR 3</t>
  </si>
  <si>
    <t>Assessor Respinse</t>
  </si>
  <si>
    <t>Provide an explanation of the project team's questions/comments regarding the assessment comments.</t>
  </si>
  <si>
    <t>Explain what action the project would like taken e.g. comment be clarifed</t>
  </si>
  <si>
    <t>18A</t>
  </si>
  <si>
    <t>16.2.1 Lighting</t>
  </si>
  <si>
    <t>16.2.2 Ventilation and Air-Conditioning</t>
  </si>
  <si>
    <t>16.2.3 Domestic Hot Water Systems</t>
  </si>
  <si>
    <t xml:space="preserve">16.2.4 IT Equipment </t>
  </si>
  <si>
    <t>16.2.5 Appliances and Equipment</t>
  </si>
  <si>
    <t xml:space="preserve">16.2.2.2 Fan Motor Power and Pump Power </t>
  </si>
  <si>
    <t xml:space="preserve">16.2.2.3 Supplementary Space Heating </t>
  </si>
  <si>
    <t xml:space="preserve">16.2.2.4 Mechanical Cooling </t>
  </si>
  <si>
    <t xml:space="preserve">16.2.2.1 Naturally Ventilated Spaces </t>
  </si>
  <si>
    <t xml:space="preserve">No naturally ventilated space </t>
  </si>
  <si>
    <t xml:space="preserve">Prerequisite requirement </t>
  </si>
  <si>
    <t>17A Performance pathway</t>
  </si>
  <si>
    <t>17B Prescriptive pathway</t>
  </si>
  <si>
    <t>17A</t>
  </si>
  <si>
    <t>Performance pathway</t>
  </si>
  <si>
    <t>17B.1</t>
  </si>
  <si>
    <t>17B.2</t>
  </si>
  <si>
    <t>17B.3</t>
  </si>
  <si>
    <t>17B.4</t>
  </si>
  <si>
    <t>Green Star - Interiors Submission Planner</t>
  </si>
  <si>
    <t>SUBMISSION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</si>
</sst>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C09]dd\-mmm\-yy;@"/>
  </numFmts>
  <fonts count="61" x14ac:knownFonts="1">
    <font>
      <sz val="11"/>
      <color theme="1"/>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sz val="11"/>
      <color theme="0"/>
      <name val="Arial"/>
      <family val="2"/>
      <scheme val="minor"/>
    </font>
    <font>
      <sz val="11"/>
      <color theme="8" tint="0.39997558519241921"/>
      <name val="Arial"/>
      <family val="2"/>
      <scheme val="minor"/>
    </font>
    <font>
      <b/>
      <sz val="14"/>
      <color theme="1"/>
      <name val="Century Gothic"/>
      <family val="2"/>
    </font>
    <font>
      <b/>
      <sz val="11"/>
      <color theme="1"/>
      <name val="Arial"/>
      <family val="2"/>
      <scheme val="minor"/>
    </font>
    <font>
      <b/>
      <sz val="10"/>
      <color rgb="FFFF0000"/>
      <name val="Arial"/>
      <family val="2"/>
      <scheme val="minor"/>
    </font>
    <font>
      <b/>
      <sz val="11"/>
      <name val="Arial"/>
      <family val="2"/>
      <scheme val="minor"/>
    </font>
    <font>
      <b/>
      <sz val="12"/>
      <color rgb="FFFF0000"/>
      <name val="Arial"/>
      <family val="2"/>
      <scheme val="minor"/>
    </font>
    <font>
      <sz val="10"/>
      <name val="Verdana"/>
      <family val="2"/>
    </font>
    <font>
      <sz val="8"/>
      <name val="Arial"/>
      <family val="2"/>
    </font>
    <font>
      <b/>
      <sz val="11"/>
      <name val="Arial"/>
      <family val="2"/>
    </font>
    <font>
      <sz val="11"/>
      <name val="Arial"/>
      <family val="2"/>
    </font>
    <font>
      <b/>
      <sz val="11"/>
      <color rgb="FFFF0000"/>
      <name val="Arial"/>
      <family val="2"/>
      <scheme val="minor"/>
    </font>
    <font>
      <sz val="24"/>
      <color rgb="FF002060"/>
      <name val="Century Gothic"/>
      <family val="2"/>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theme="1"/>
      <name val="Arial Black"/>
      <family val="2"/>
    </font>
    <font>
      <sz val="14"/>
      <color indexed="81"/>
      <name val="Arial"/>
      <family val="2"/>
      <scheme val="major"/>
    </font>
    <font>
      <sz val="16"/>
      <color theme="1"/>
      <name val="Arial"/>
      <family val="2"/>
      <scheme val="minor"/>
    </font>
    <font>
      <b/>
      <sz val="24"/>
      <color rgb="FFFFC000"/>
      <name val="Arial Black"/>
      <family val="2"/>
    </font>
    <font>
      <sz val="24"/>
      <color rgb="FFFFC000"/>
      <name val="Arial Black"/>
      <family val="2"/>
    </font>
    <font>
      <b/>
      <sz val="10"/>
      <color theme="0"/>
      <name val="Arial"/>
      <family val="2"/>
      <scheme val="minor"/>
    </font>
    <font>
      <sz val="14"/>
      <color indexed="81"/>
      <name val="Tahoma"/>
      <family val="2"/>
    </font>
    <font>
      <sz val="11"/>
      <color theme="1"/>
      <name val="Arial"/>
      <family val="2"/>
      <scheme val="major"/>
    </font>
    <font>
      <b/>
      <sz val="11"/>
      <color theme="0"/>
      <name val="Arial"/>
      <family val="2"/>
      <scheme val="major"/>
    </font>
    <font>
      <b/>
      <sz val="10"/>
      <name val="Arial"/>
      <family val="2"/>
    </font>
    <font>
      <b/>
      <sz val="14"/>
      <name val="Arial"/>
      <family val="2"/>
    </font>
    <font>
      <sz val="9"/>
      <color theme="1"/>
      <name val="Arial"/>
      <family val="2"/>
    </font>
    <font>
      <b/>
      <sz val="12"/>
      <name val="Arial"/>
      <family val="2"/>
    </font>
    <font>
      <b/>
      <sz val="10"/>
      <color theme="1"/>
      <name val="Arial"/>
      <family val="2"/>
      <scheme val="minor"/>
    </font>
    <font>
      <b/>
      <sz val="10"/>
      <name val="Arial"/>
      <family val="2"/>
      <scheme val="minor"/>
    </font>
    <font>
      <sz val="11"/>
      <color rgb="FF9C5700"/>
      <name val="Arial"/>
      <family val="2"/>
      <scheme val="minor"/>
    </font>
    <font>
      <b/>
      <sz val="20"/>
      <color rgb="FFFFC000"/>
      <name val="Arial Black"/>
      <family val="2"/>
    </font>
    <font>
      <sz val="11"/>
      <color theme="7"/>
      <name val="Arial"/>
      <family val="2"/>
      <scheme val="minor"/>
    </font>
  </fonts>
  <fills count="30">
    <fill>
      <patternFill patternType="none"/>
    </fill>
    <fill>
      <patternFill patternType="gray125"/>
    </fill>
    <fill>
      <patternFill patternType="solid">
        <fgColor theme="0"/>
        <bgColor indexed="64"/>
      </patternFill>
    </fill>
    <fill>
      <patternFill patternType="solid">
        <fgColor theme="5" tint="0.39997558519241921"/>
        <bgColor indexed="65"/>
      </patternFill>
    </fill>
    <fill>
      <patternFill patternType="solid">
        <fgColor rgb="FF000000"/>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rgb="FFFFB70E"/>
        <bgColor indexed="64"/>
      </patternFill>
    </fill>
    <fill>
      <patternFill patternType="solid">
        <fgColor rgb="FFFFEB9C"/>
        <bgColor indexed="64"/>
      </patternFill>
    </fill>
    <fill>
      <patternFill patternType="solid">
        <fgColor rgb="FFFFC000"/>
        <bgColor indexed="64"/>
      </patternFill>
    </fill>
    <fill>
      <patternFill patternType="solid">
        <fgColor theme="4" tint="0.79998168889431442"/>
        <bgColor indexed="6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FF00"/>
        <bgColor indexed="64"/>
      </patternFill>
    </fill>
    <fill>
      <patternFill patternType="solid">
        <fgColor rgb="FFFFF9DD"/>
        <bgColor indexed="64"/>
      </patternFill>
    </fill>
    <fill>
      <patternFill patternType="solid">
        <fgColor rgb="FFFFEB9C"/>
      </patternFill>
    </fill>
  </fills>
  <borders count="43">
    <border>
      <left/>
      <right/>
      <top/>
      <bottom/>
      <diagonal/>
    </border>
    <border>
      <left/>
      <right style="hair">
        <color theme="4"/>
      </right>
      <top/>
      <bottom/>
      <diagonal/>
    </border>
    <border>
      <left style="hair">
        <color theme="4"/>
      </left>
      <right style="hair">
        <color theme="4"/>
      </right>
      <top/>
      <bottom style="hair">
        <color theme="4"/>
      </bottom>
      <diagonal/>
    </border>
    <border>
      <left style="hair">
        <color theme="4"/>
      </left>
      <right style="hair">
        <color theme="4"/>
      </right>
      <top style="hair">
        <color theme="4"/>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theme="4"/>
      </left>
      <right style="hair">
        <color auto="1"/>
      </right>
      <top style="hair">
        <color theme="4"/>
      </top>
      <bottom style="hair">
        <color theme="4"/>
      </bottom>
      <diagonal/>
    </border>
    <border>
      <left style="thin">
        <color indexed="64"/>
      </left>
      <right style="thin">
        <color indexed="64"/>
      </right>
      <top/>
      <bottom/>
      <diagonal/>
    </border>
    <border>
      <left/>
      <right/>
      <top style="thin">
        <color indexed="64"/>
      </top>
      <bottom style="thin">
        <color indexed="64"/>
      </bottom>
      <diagonal/>
    </border>
  </borders>
  <cellStyleXfs count="236">
    <xf numFmtId="0" fontId="0" fillId="0" borderId="0"/>
    <xf numFmtId="165" fontId="10" fillId="0" borderId="0"/>
    <xf numFmtId="0" fontId="8" fillId="21" borderId="5" applyNumberFormat="0" applyAlignment="0" applyProtection="0"/>
    <xf numFmtId="0" fontId="11" fillId="3" borderId="0" applyNumberFormat="0" applyBorder="0" applyAlignment="0" applyProtection="0"/>
    <xf numFmtId="0" fontId="3" fillId="4" borderId="0">
      <alignment horizontal="center" vertical="center" wrapText="1"/>
      <protection locked="0"/>
    </xf>
    <xf numFmtId="0" fontId="12" fillId="5" borderId="5">
      <alignment vertical="center"/>
    </xf>
    <xf numFmtId="165" fontId="18" fillId="0" borderId="0"/>
    <xf numFmtId="0" fontId="18" fillId="0" borderId="0"/>
    <xf numFmtId="165" fontId="8" fillId="0" borderId="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6"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8"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7"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10"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9"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6" fillId="11"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11" borderId="0" applyNumberFormat="0" applyBorder="0" applyAlignment="0" applyProtection="0"/>
    <xf numFmtId="165" fontId="27" fillId="11" borderId="0" applyNumberFormat="0" applyBorder="0" applyAlignment="0" applyProtection="0"/>
    <xf numFmtId="165" fontId="27" fillId="11" borderId="0" applyNumberFormat="0" applyBorder="0" applyAlignment="0" applyProtection="0"/>
    <xf numFmtId="165" fontId="27" fillId="11" borderId="0" applyNumberFormat="0" applyBorder="0" applyAlignment="0" applyProtection="0"/>
    <xf numFmtId="165" fontId="27" fillId="11" borderId="0" applyNumberFormat="0" applyBorder="0" applyAlignment="0" applyProtection="0"/>
    <xf numFmtId="165" fontId="27" fillId="10" borderId="0" applyNumberFormat="0" applyBorder="0" applyAlignment="0" applyProtection="0"/>
    <xf numFmtId="165" fontId="27" fillId="10" borderId="0" applyNumberFormat="0" applyBorder="0" applyAlignment="0" applyProtection="0"/>
    <xf numFmtId="165" fontId="27" fillId="10" borderId="0" applyNumberFormat="0" applyBorder="0" applyAlignment="0" applyProtection="0"/>
    <xf numFmtId="165" fontId="27" fillId="10" borderId="0" applyNumberFormat="0" applyBorder="0" applyAlignment="0" applyProtection="0"/>
    <xf numFmtId="165" fontId="27" fillId="10"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7"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3" borderId="0" applyNumberFormat="0" applyBorder="0" applyAlignment="0" applyProtection="0"/>
    <xf numFmtId="165" fontId="27" fillId="13" borderId="0" applyNumberFormat="0" applyBorder="0" applyAlignment="0" applyProtection="0"/>
    <xf numFmtId="165" fontId="27" fillId="13" borderId="0" applyNumberFormat="0" applyBorder="0" applyAlignment="0" applyProtection="0"/>
    <xf numFmtId="165" fontId="27" fillId="13" borderId="0" applyNumberFormat="0" applyBorder="0" applyAlignment="0" applyProtection="0"/>
    <xf numFmtId="165" fontId="27" fillId="13" borderId="0" applyNumberFormat="0" applyBorder="0" applyAlignment="0" applyProtection="0"/>
    <xf numFmtId="165" fontId="27" fillId="14" borderId="0" applyNumberFormat="0" applyBorder="0" applyAlignment="0" applyProtection="0"/>
    <xf numFmtId="165" fontId="27" fillId="14" borderId="0" applyNumberFormat="0" applyBorder="0" applyAlignment="0" applyProtection="0"/>
    <xf numFmtId="165" fontId="27" fillId="14" borderId="0" applyNumberFormat="0" applyBorder="0" applyAlignment="0" applyProtection="0"/>
    <xf numFmtId="165" fontId="27" fillId="14" borderId="0" applyNumberFormat="0" applyBorder="0" applyAlignment="0" applyProtection="0"/>
    <xf numFmtId="165" fontId="27" fillId="14" borderId="0" applyNumberFormat="0" applyBorder="0" applyAlignment="0" applyProtection="0"/>
    <xf numFmtId="165" fontId="27" fillId="15" borderId="0" applyNumberFormat="0" applyBorder="0" applyAlignment="0" applyProtection="0"/>
    <xf numFmtId="165" fontId="27" fillId="15" borderId="0" applyNumberFormat="0" applyBorder="0" applyAlignment="0" applyProtection="0"/>
    <xf numFmtId="165" fontId="27" fillId="15" borderId="0" applyNumberFormat="0" applyBorder="0" applyAlignment="0" applyProtection="0"/>
    <xf numFmtId="165" fontId="27" fillId="15" borderId="0" applyNumberFormat="0" applyBorder="0" applyAlignment="0" applyProtection="0"/>
    <xf numFmtId="165" fontId="27" fillId="15"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2" borderId="0" applyNumberFormat="0" applyBorder="0" applyAlignment="0" applyProtection="0"/>
    <xf numFmtId="165" fontId="27" fillId="16" borderId="0" applyNumberFormat="0" applyBorder="0" applyAlignment="0" applyProtection="0"/>
    <xf numFmtId="165" fontId="27" fillId="16" borderId="0" applyNumberFormat="0" applyBorder="0" applyAlignment="0" applyProtection="0"/>
    <xf numFmtId="165" fontId="27" fillId="16" borderId="0" applyNumberFormat="0" applyBorder="0" applyAlignment="0" applyProtection="0"/>
    <xf numFmtId="165" fontId="27" fillId="16" borderId="0" applyNumberFormat="0" applyBorder="0" applyAlignment="0" applyProtection="0"/>
    <xf numFmtId="165" fontId="27" fillId="16" borderId="0" applyNumberFormat="0" applyBorder="0" applyAlignment="0" applyProtection="0"/>
    <xf numFmtId="165" fontId="28" fillId="17" borderId="0" applyNumberFormat="0" applyBorder="0" applyAlignment="0" applyProtection="0"/>
    <xf numFmtId="165" fontId="28" fillId="17" borderId="0" applyNumberFormat="0" applyBorder="0" applyAlignment="0" applyProtection="0"/>
    <xf numFmtId="165" fontId="28" fillId="17" borderId="0" applyNumberFormat="0" applyBorder="0" applyAlignment="0" applyProtection="0"/>
    <xf numFmtId="165" fontId="28" fillId="17" borderId="0" applyNumberFormat="0" applyBorder="0" applyAlignment="0" applyProtection="0"/>
    <xf numFmtId="165" fontId="28" fillId="17" borderId="0" applyNumberFormat="0" applyBorder="0" applyAlignment="0" applyProtection="0"/>
    <xf numFmtId="165" fontId="29" fillId="6" borderId="24" applyNumberFormat="0" applyAlignment="0" applyProtection="0"/>
    <xf numFmtId="165" fontId="29" fillId="6" borderId="24" applyNumberFormat="0" applyAlignment="0" applyProtection="0"/>
    <xf numFmtId="165" fontId="29" fillId="6" borderId="24" applyNumberFormat="0" applyAlignment="0" applyProtection="0"/>
    <xf numFmtId="165" fontId="29" fillId="6" borderId="24" applyNumberFormat="0" applyAlignment="0" applyProtection="0"/>
    <xf numFmtId="165" fontId="29" fillId="6" borderId="24" applyNumberFormat="0" applyAlignment="0" applyProtection="0"/>
    <xf numFmtId="165" fontId="30" fillId="18" borderId="25" applyNumberFormat="0" applyAlignment="0" applyProtection="0"/>
    <xf numFmtId="165" fontId="30" fillId="18" borderId="25" applyNumberFormat="0" applyAlignment="0" applyProtection="0"/>
    <xf numFmtId="165" fontId="30" fillId="18" borderId="25" applyNumberFormat="0" applyAlignment="0" applyProtection="0"/>
    <xf numFmtId="165" fontId="30" fillId="18" borderId="25" applyNumberFormat="0" applyAlignment="0" applyProtection="0"/>
    <xf numFmtId="165" fontId="30" fillId="18" borderId="25" applyNumberFormat="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165" fontId="32" fillId="19" borderId="0" applyNumberFormat="0" applyBorder="0" applyAlignment="0" applyProtection="0"/>
    <xf numFmtId="165" fontId="32" fillId="19" borderId="0" applyNumberFormat="0" applyBorder="0" applyAlignment="0" applyProtection="0"/>
    <xf numFmtId="165" fontId="32" fillId="19" borderId="0" applyNumberFormat="0" applyBorder="0" applyAlignment="0" applyProtection="0"/>
    <xf numFmtId="165" fontId="32" fillId="19" borderId="0" applyNumberFormat="0" applyBorder="0" applyAlignment="0" applyProtection="0"/>
    <xf numFmtId="165" fontId="32" fillId="19" borderId="0" applyNumberFormat="0" applyBorder="0" applyAlignment="0" applyProtection="0"/>
    <xf numFmtId="165" fontId="33" fillId="0" borderId="26" applyNumberFormat="0" applyFill="0" applyAlignment="0" applyProtection="0"/>
    <xf numFmtId="165" fontId="33" fillId="0" borderId="26" applyNumberFormat="0" applyFill="0" applyAlignment="0" applyProtection="0"/>
    <xf numFmtId="165" fontId="33" fillId="0" borderId="26" applyNumberFormat="0" applyFill="0" applyAlignment="0" applyProtection="0"/>
    <xf numFmtId="165" fontId="33" fillId="0" borderId="26" applyNumberFormat="0" applyFill="0" applyAlignment="0" applyProtection="0"/>
    <xf numFmtId="165" fontId="33" fillId="0" borderId="26" applyNumberFormat="0" applyFill="0" applyAlignment="0" applyProtection="0"/>
    <xf numFmtId="165" fontId="34" fillId="0" borderId="27" applyNumberFormat="0" applyFill="0" applyAlignment="0" applyProtection="0"/>
    <xf numFmtId="165" fontId="34" fillId="0" borderId="27" applyNumberFormat="0" applyFill="0" applyAlignment="0" applyProtection="0"/>
    <xf numFmtId="165" fontId="34" fillId="0" borderId="27" applyNumberFormat="0" applyFill="0" applyAlignment="0" applyProtection="0"/>
    <xf numFmtId="165" fontId="34" fillId="0" borderId="27" applyNumberFormat="0" applyFill="0" applyAlignment="0" applyProtection="0"/>
    <xf numFmtId="165" fontId="34" fillId="0" borderId="27" applyNumberFormat="0" applyFill="0" applyAlignment="0" applyProtection="0"/>
    <xf numFmtId="165" fontId="35" fillId="0" borderId="28" applyNumberFormat="0" applyFill="0" applyAlignment="0" applyProtection="0"/>
    <xf numFmtId="165" fontId="35" fillId="0" borderId="28" applyNumberFormat="0" applyFill="0" applyAlignment="0" applyProtection="0"/>
    <xf numFmtId="165" fontId="35" fillId="0" borderId="28" applyNumberFormat="0" applyFill="0" applyAlignment="0" applyProtection="0"/>
    <xf numFmtId="165" fontId="35" fillId="0" borderId="28" applyNumberFormat="0" applyFill="0" applyAlignment="0" applyProtection="0"/>
    <xf numFmtId="165" fontId="35" fillId="0" borderId="28" applyNumberFormat="0" applyFill="0" applyAlignment="0" applyProtection="0"/>
    <xf numFmtId="165" fontId="35" fillId="0" borderId="0" applyNumberFormat="0" applyFill="0" applyBorder="0" applyAlignment="0" applyProtection="0"/>
    <xf numFmtId="165" fontId="35" fillId="0" borderId="0" applyNumberFormat="0" applyFill="0" applyBorder="0" applyAlignment="0" applyProtection="0"/>
    <xf numFmtId="165" fontId="35" fillId="0" borderId="0" applyNumberFormat="0" applyFill="0" applyBorder="0" applyAlignment="0" applyProtection="0"/>
    <xf numFmtId="165" fontId="35" fillId="0" borderId="0" applyNumberFormat="0" applyFill="0" applyBorder="0" applyAlignment="0" applyProtection="0"/>
    <xf numFmtId="165" fontId="35" fillId="0" borderId="0" applyNumberFormat="0" applyFill="0" applyBorder="0" applyAlignment="0" applyProtection="0"/>
    <xf numFmtId="165" fontId="36" fillId="11" borderId="24" applyNumberFormat="0" applyAlignment="0" applyProtection="0"/>
    <xf numFmtId="165" fontId="36" fillId="11" borderId="24" applyNumberFormat="0" applyAlignment="0" applyProtection="0"/>
    <xf numFmtId="165" fontId="36" fillId="11" borderId="24" applyNumberFormat="0" applyAlignment="0" applyProtection="0"/>
    <xf numFmtId="165" fontId="36" fillId="11" borderId="24" applyNumberFormat="0" applyAlignment="0" applyProtection="0"/>
    <xf numFmtId="165" fontId="36" fillId="11" borderId="24" applyNumberFormat="0" applyAlignment="0" applyProtection="0"/>
    <xf numFmtId="165" fontId="37" fillId="0" borderId="29" applyNumberFormat="0" applyFill="0" applyAlignment="0" applyProtection="0"/>
    <xf numFmtId="165" fontId="37" fillId="0" borderId="29" applyNumberFormat="0" applyFill="0" applyAlignment="0" applyProtection="0"/>
    <xf numFmtId="165" fontId="37" fillId="0" borderId="29" applyNumberFormat="0" applyFill="0" applyAlignment="0" applyProtection="0"/>
    <xf numFmtId="165" fontId="37" fillId="0" borderId="29" applyNumberFormat="0" applyFill="0" applyAlignment="0" applyProtection="0"/>
    <xf numFmtId="165" fontId="37" fillId="0" borderId="29" applyNumberFormat="0" applyFill="0" applyAlignment="0" applyProtection="0"/>
    <xf numFmtId="165" fontId="38" fillId="11" borderId="0" applyNumberFormat="0" applyBorder="0" applyAlignment="0" applyProtection="0"/>
    <xf numFmtId="165" fontId="38" fillId="11" borderId="0" applyNumberFormat="0" applyBorder="0" applyAlignment="0" applyProtection="0"/>
    <xf numFmtId="165" fontId="38" fillId="11" borderId="0" applyNumberFormat="0" applyBorder="0" applyAlignment="0" applyProtection="0"/>
    <xf numFmtId="165" fontId="38" fillId="11" borderId="0" applyNumberFormat="0" applyBorder="0" applyAlignment="0" applyProtection="0"/>
    <xf numFmtId="165" fontId="38" fillId="11" borderId="0" applyNumberFormat="0" applyBorder="0" applyAlignment="0" applyProtection="0"/>
    <xf numFmtId="165" fontId="19" fillId="0" borderId="0"/>
    <xf numFmtId="165" fontId="18" fillId="0" borderId="0"/>
    <xf numFmtId="165" fontId="19" fillId="0" borderId="0"/>
    <xf numFmtId="165" fontId="10" fillId="0" borderId="0"/>
    <xf numFmtId="165" fontId="10" fillId="0" borderId="0"/>
    <xf numFmtId="165" fontId="10" fillId="8" borderId="30" applyNumberFormat="0" applyFont="0" applyAlignment="0" applyProtection="0"/>
    <xf numFmtId="165" fontId="10" fillId="8" borderId="30" applyNumberFormat="0" applyFont="0" applyAlignment="0" applyProtection="0"/>
    <xf numFmtId="165" fontId="10" fillId="8" borderId="30" applyNumberFormat="0" applyFont="0" applyAlignment="0" applyProtection="0"/>
    <xf numFmtId="165" fontId="10" fillId="8" borderId="30" applyNumberFormat="0" applyFont="0" applyAlignment="0" applyProtection="0"/>
    <xf numFmtId="165" fontId="10" fillId="8" borderId="30" applyNumberFormat="0" applyFont="0" applyAlignment="0" applyProtection="0"/>
    <xf numFmtId="165" fontId="39" fillId="6" borderId="31" applyNumberFormat="0" applyAlignment="0" applyProtection="0"/>
    <xf numFmtId="165" fontId="39" fillId="6" borderId="31" applyNumberFormat="0" applyAlignment="0" applyProtection="0"/>
    <xf numFmtId="165" fontId="39" fillId="6" borderId="31" applyNumberFormat="0" applyAlignment="0" applyProtection="0"/>
    <xf numFmtId="165" fontId="39" fillId="6" borderId="31" applyNumberFormat="0" applyAlignment="0" applyProtection="0"/>
    <xf numFmtId="165" fontId="39" fillId="6" borderId="31" applyNumberFormat="0" applyAlignment="0" applyProtection="0"/>
    <xf numFmtId="9" fontId="18" fillId="0" borderId="0" applyFon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0" fillId="0" borderId="0" applyNumberFormat="0" applyFill="0" applyBorder="0" applyAlignment="0" applyProtection="0"/>
    <xf numFmtId="165" fontId="41" fillId="0" borderId="32" applyNumberFormat="0" applyFill="0" applyAlignment="0" applyProtection="0"/>
    <xf numFmtId="165" fontId="41" fillId="0" borderId="32" applyNumberFormat="0" applyFill="0" applyAlignment="0" applyProtection="0"/>
    <xf numFmtId="165" fontId="41" fillId="0" borderId="32" applyNumberFormat="0" applyFill="0" applyAlignment="0" applyProtection="0"/>
    <xf numFmtId="165" fontId="41" fillId="0" borderId="32" applyNumberFormat="0" applyFill="0" applyAlignment="0" applyProtection="0"/>
    <xf numFmtId="165" fontId="41" fillId="0" borderId="32" applyNumberFormat="0" applyFill="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23" borderId="5" applyNumberFormat="0" applyAlignment="0" applyProtection="0"/>
    <xf numFmtId="0" fontId="8" fillId="0" borderId="0"/>
    <xf numFmtId="0" fontId="10" fillId="24" borderId="0">
      <protection locked="0"/>
    </xf>
    <xf numFmtId="0" fontId="10" fillId="25" borderId="41">
      <alignment horizontal="center" vertical="center"/>
      <protection locked="0"/>
    </xf>
    <xf numFmtId="0" fontId="10" fillId="26" borderId="0">
      <protection locked="0"/>
    </xf>
    <xf numFmtId="0" fontId="52" fillId="25" borderId="0">
      <alignment vertical="center"/>
      <protection locked="0"/>
    </xf>
    <xf numFmtId="0" fontId="52" fillId="0" borderId="0">
      <protection locked="0"/>
    </xf>
    <xf numFmtId="0" fontId="53" fillId="0" borderId="0">
      <protection locked="0"/>
    </xf>
    <xf numFmtId="0" fontId="54" fillId="0" borderId="0"/>
    <xf numFmtId="9" fontId="54" fillId="0" borderId="0" applyFont="0" applyFill="0" applyBorder="0" applyAlignment="0" applyProtection="0"/>
    <xf numFmtId="9" fontId="54" fillId="0" borderId="0" applyFont="0" applyFill="0" applyBorder="0" applyAlignment="0" applyProtection="0"/>
    <xf numFmtId="0" fontId="10" fillId="25" borderId="42">
      <alignment vertical="center"/>
      <protection locked="0"/>
    </xf>
    <xf numFmtId="0" fontId="55" fillId="0" borderId="0">
      <protection locked="0"/>
    </xf>
    <xf numFmtId="0" fontId="58" fillId="29" borderId="0" applyNumberFormat="0" applyBorder="0" applyAlignment="0" applyProtection="0"/>
  </cellStyleXfs>
  <cellXfs count="223">
    <xf numFmtId="0" fontId="0" fillId="0" borderId="0" xfId="0"/>
    <xf numFmtId="0" fontId="9" fillId="0" borderId="0" xfId="0" applyFont="1" applyProtection="1">
      <protection hidden="1"/>
    </xf>
    <xf numFmtId="0" fontId="10" fillId="0" borderId="0" xfId="0" applyFont="1" applyProtection="1">
      <protection hidden="1"/>
    </xf>
    <xf numFmtId="165" fontId="20" fillId="0" borderId="0" xfId="1" applyFont="1" applyAlignment="1" applyProtection="1">
      <alignment vertical="top"/>
      <protection hidden="1"/>
    </xf>
    <xf numFmtId="165" fontId="21" fillId="0" borderId="0" xfId="1" applyFont="1" applyAlignment="1" applyProtection="1">
      <alignment horizontal="left" vertical="top" wrapText="1"/>
      <protection hidden="1"/>
    </xf>
    <xf numFmtId="0" fontId="2"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23" fillId="0" borderId="0" xfId="0" applyFont="1" applyAlignment="1" applyProtection="1">
      <alignment vertical="center"/>
      <protection hidden="1"/>
    </xf>
    <xf numFmtId="0" fontId="3" fillId="20" borderId="8" xfId="0" applyFont="1" applyFill="1" applyBorder="1" applyAlignment="1" applyProtection="1">
      <alignment horizontal="center" vertical="center" wrapText="1"/>
      <protection hidden="1"/>
    </xf>
    <xf numFmtId="0" fontId="3" fillId="20" borderId="8" xfId="0" applyFont="1" applyFill="1" applyBorder="1" applyAlignment="1" applyProtection="1">
      <alignment horizontal="left" vertical="center" wrapText="1"/>
      <protection hidden="1"/>
    </xf>
    <xf numFmtId="0" fontId="3" fillId="20" borderId="8" xfId="0" applyFont="1" applyFill="1" applyBorder="1" applyAlignment="1" applyProtection="1">
      <alignment vertical="center" wrapText="1"/>
      <protection hidden="1"/>
    </xf>
    <xf numFmtId="0" fontId="4" fillId="20" borderId="8" xfId="0" applyFont="1" applyFill="1" applyBorder="1" applyAlignment="1" applyProtection="1">
      <alignment horizontal="center" vertical="center" wrapText="1"/>
      <protection hidden="1"/>
    </xf>
    <xf numFmtId="0" fontId="43" fillId="21" borderId="20" xfId="2" applyFont="1" applyBorder="1" applyAlignment="1" applyProtection="1">
      <alignment horizontal="left" vertical="center" wrapText="1"/>
      <protection hidden="1"/>
    </xf>
    <xf numFmtId="0" fontId="43" fillId="21" borderId="21" xfId="2" applyFont="1" applyBorder="1" applyAlignment="1" applyProtection="1">
      <alignment horizontal="left" vertical="center" wrapText="1"/>
      <protection hidden="1"/>
    </xf>
    <xf numFmtId="0" fontId="45" fillId="0" borderId="0" xfId="0" applyFont="1" applyProtection="1">
      <protection hidden="1"/>
    </xf>
    <xf numFmtId="0" fontId="45" fillId="0" borderId="0" xfId="0" applyFont="1" applyAlignment="1" applyProtection="1">
      <alignment vertical="center"/>
      <protection hidden="1"/>
    </xf>
    <xf numFmtId="0" fontId="3" fillId="20" borderId="0" xfId="0" applyFont="1" applyFill="1" applyAlignment="1" applyProtection="1">
      <alignment vertical="center" wrapText="1"/>
      <protection hidden="1"/>
    </xf>
    <xf numFmtId="0" fontId="14" fillId="21" borderId="0" xfId="0" applyFont="1" applyFill="1" applyAlignment="1" applyProtection="1">
      <alignment horizontal="center" vertical="center"/>
      <protection hidden="1"/>
    </xf>
    <xf numFmtId="0" fontId="3" fillId="0" borderId="0" xfId="4" applyFill="1" applyAlignment="1" applyProtection="1">
      <alignment vertical="center" wrapText="1"/>
      <protection hidden="1"/>
    </xf>
    <xf numFmtId="0" fontId="3" fillId="0" borderId="0" xfId="4" applyFill="1" applyProtection="1">
      <alignment horizontal="center" vertical="center" wrapText="1"/>
      <protection hidden="1"/>
    </xf>
    <xf numFmtId="0" fontId="7" fillId="0" borderId="0" xfId="0" applyFont="1" applyAlignment="1" applyProtection="1">
      <alignment horizontal="center" vertical="center"/>
      <protection hidden="1"/>
    </xf>
    <xf numFmtId="164" fontId="14" fillId="21" borderId="0" xfId="220" applyNumberFormat="1" applyFont="1" applyFill="1" applyAlignment="1" applyProtection="1">
      <alignment horizontal="center" vertical="center"/>
      <protection hidden="1"/>
    </xf>
    <xf numFmtId="0" fontId="3" fillId="20" borderId="0" xfId="0" applyFont="1" applyFill="1" applyAlignment="1" applyProtection="1">
      <alignment horizontal="center" vertical="center" wrapText="1"/>
      <protection hidden="1"/>
    </xf>
    <xf numFmtId="0" fontId="46" fillId="0" borderId="0" xfId="0" applyFont="1" applyAlignment="1" applyProtection="1">
      <alignment horizontal="left" vertical="center" wrapText="1"/>
      <protection hidden="1"/>
    </xf>
    <xf numFmtId="0" fontId="47" fillId="0" borderId="0" xfId="0" applyFont="1" applyAlignment="1" applyProtection="1">
      <alignment horizontal="left" vertical="center" wrapText="1"/>
      <protection hidden="1"/>
    </xf>
    <xf numFmtId="0" fontId="46" fillId="0" borderId="0" xfId="0" applyFont="1" applyAlignment="1" applyProtection="1">
      <alignment vertical="center"/>
      <protection hidden="1"/>
    </xf>
    <xf numFmtId="0" fontId="50" fillId="2" borderId="40" xfId="0" applyFont="1" applyFill="1" applyBorder="1" applyAlignment="1" applyProtection="1">
      <alignment horizontal="center" vertical="center"/>
      <protection locked="0" hidden="1"/>
    </xf>
    <xf numFmtId="0" fontId="50" fillId="2" borderId="10" xfId="3" applyFont="1" applyFill="1" applyBorder="1" applyAlignment="1" applyProtection="1">
      <alignment horizontal="center" vertical="center"/>
      <protection locked="0" hidden="1"/>
    </xf>
    <xf numFmtId="0" fontId="50" fillId="2" borderId="10" xfId="0" applyFont="1" applyFill="1" applyBorder="1" applyAlignment="1" applyProtection="1">
      <alignment horizontal="center" vertical="center"/>
      <protection locked="0" hidden="1"/>
    </xf>
    <xf numFmtId="0" fontId="50" fillId="2" borderId="6" xfId="5" applyFont="1" applyFill="1" applyBorder="1" applyAlignment="1" applyProtection="1">
      <alignment horizontal="center" vertical="center"/>
      <protection locked="0" hidden="1"/>
    </xf>
    <xf numFmtId="0" fontId="51" fillId="4" borderId="7" xfId="4" applyFont="1" applyBorder="1" applyProtection="1">
      <alignment horizontal="center" vertical="center" wrapText="1"/>
      <protection hidden="1"/>
    </xf>
    <xf numFmtId="0" fontId="50" fillId="2" borderId="0" xfId="0" applyFont="1" applyFill="1" applyAlignment="1" applyProtection="1">
      <alignment horizontal="center" vertical="center"/>
      <protection hidden="1"/>
    </xf>
    <xf numFmtId="0" fontId="51" fillId="20" borderId="8" xfId="0" applyFont="1" applyFill="1" applyBorder="1" applyAlignment="1" applyProtection="1">
      <alignment horizontal="center" vertical="center" wrapText="1"/>
      <protection hidden="1"/>
    </xf>
    <xf numFmtId="0" fontId="50" fillId="2" borderId="2" xfId="0" applyFont="1" applyFill="1" applyBorder="1" applyAlignment="1" applyProtection="1">
      <alignment horizontal="center" vertical="center"/>
      <protection locked="0" hidden="1"/>
    </xf>
    <xf numFmtId="0" fontId="50" fillId="2" borderId="3" xfId="0" applyFont="1" applyFill="1" applyBorder="1" applyAlignment="1" applyProtection="1">
      <alignment horizontal="center" vertical="center"/>
      <protection locked="0" hidden="1"/>
    </xf>
    <xf numFmtId="0" fontId="50" fillId="0" borderId="3" xfId="0" applyFont="1" applyBorder="1" applyAlignment="1" applyProtection="1">
      <alignment horizontal="center" vertical="center"/>
      <protection locked="0" hidden="1"/>
    </xf>
    <xf numFmtId="0" fontId="50" fillId="0" borderId="0" xfId="0" applyFont="1" applyAlignment="1" applyProtection="1">
      <alignment horizontal="center" vertical="center"/>
      <protection hidden="1"/>
    </xf>
    <xf numFmtId="0" fontId="50" fillId="0" borderId="6" xfId="5" applyFont="1" applyFill="1" applyBorder="1" applyAlignment="1" applyProtection="1">
      <alignment horizontal="center" vertical="center"/>
      <protection locked="0" hidden="1"/>
    </xf>
    <xf numFmtId="0" fontId="50" fillId="2" borderId="11" xfId="5" applyFont="1" applyFill="1" applyBorder="1" applyAlignment="1" applyProtection="1">
      <alignment horizontal="center" vertical="center"/>
      <protection locked="0" hidden="1"/>
    </xf>
    <xf numFmtId="0" fontId="50" fillId="2" borderId="18" xfId="5" applyFont="1" applyFill="1" applyBorder="1" applyAlignment="1" applyProtection="1">
      <alignment horizontal="center" vertical="center"/>
      <protection locked="0" hidden="1"/>
    </xf>
    <xf numFmtId="0" fontId="50" fillId="2" borderId="14" xfId="5" applyFont="1" applyFill="1" applyBorder="1" applyAlignment="1" applyProtection="1">
      <alignment horizontal="center" vertical="center"/>
      <protection locked="0" hidden="1"/>
    </xf>
    <xf numFmtId="164" fontId="14" fillId="21" borderId="0" xfId="0" applyNumberFormat="1" applyFont="1" applyFill="1" applyAlignment="1" applyProtection="1">
      <alignment horizontal="center" vertical="center"/>
      <protection hidden="1"/>
    </xf>
    <xf numFmtId="0" fontId="6" fillId="0" borderId="0" xfId="0" applyFont="1" applyProtection="1">
      <protection hidden="1"/>
    </xf>
    <xf numFmtId="0" fontId="0" fillId="0" borderId="0" xfId="0" applyAlignment="1" applyProtection="1">
      <alignment horizontal="center" vertical="center"/>
      <protection locked="0" hidden="1"/>
    </xf>
    <xf numFmtId="0" fontId="0" fillId="0" borderId="0" xfId="0" applyAlignment="1" applyProtection="1">
      <alignment vertical="center"/>
      <protection locked="0" hidden="1"/>
    </xf>
    <xf numFmtId="0" fontId="0" fillId="0" borderId="0" xfId="0" applyProtection="1">
      <protection locked="0" hidden="1"/>
    </xf>
    <xf numFmtId="0" fontId="1"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vertical="center"/>
      <protection hidden="1"/>
    </xf>
    <xf numFmtId="0" fontId="0" fillId="0" borderId="0" xfId="0" applyProtection="1">
      <protection hidden="1"/>
    </xf>
    <xf numFmtId="0" fontId="24" fillId="0" borderId="0" xfId="0" applyFont="1" applyAlignment="1" applyProtection="1">
      <alignment horizontal="left" vertical="center" wrapText="1"/>
      <protection hidden="1"/>
    </xf>
    <xf numFmtId="0" fontId="3" fillId="4" borderId="0" xfId="0" applyFont="1" applyFill="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3" fillId="4" borderId="0" xfId="0" applyFont="1" applyFill="1" applyAlignment="1" applyProtection="1">
      <alignment horizontal="left" vertical="center" wrapText="1"/>
      <protection hidden="1"/>
    </xf>
    <xf numFmtId="0" fontId="22" fillId="0" borderId="0" xfId="0" applyFont="1" applyAlignment="1" applyProtection="1">
      <alignment horizontal="center" vertical="center"/>
      <protection hidden="1"/>
    </xf>
    <xf numFmtId="0" fontId="22" fillId="2" borderId="0" xfId="0" applyFont="1" applyFill="1" applyAlignment="1" applyProtection="1">
      <alignment horizontal="center" vertical="center"/>
      <protection hidden="1"/>
    </xf>
    <xf numFmtId="0" fontId="3" fillId="4" borderId="7" xfId="4" applyBorder="1" applyAlignment="1" applyProtection="1">
      <alignment horizontal="left" vertical="center" wrapText="1"/>
      <protection hidden="1"/>
    </xf>
    <xf numFmtId="0" fontId="3" fillId="4" borderId="7" xfId="4" applyBorder="1" applyProtection="1">
      <alignment horizontal="center" vertical="center" wrapText="1"/>
      <protection hidden="1"/>
    </xf>
    <xf numFmtId="0" fontId="0" fillId="0" borderId="0" xfId="0" applyAlignment="1" applyProtection="1">
      <alignment horizontal="left" vertical="center" wrapText="1"/>
      <protection hidden="1"/>
    </xf>
    <xf numFmtId="164" fontId="16" fillId="0" borderId="0" xfId="0" applyNumberFormat="1"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vertical="center"/>
      <protection hidden="1"/>
    </xf>
    <xf numFmtId="0" fontId="22" fillId="0" borderId="0" xfId="0" applyFont="1" applyAlignment="1" applyProtection="1">
      <alignment horizontal="center" vertical="center" wrapText="1"/>
      <protection hidden="1"/>
    </xf>
    <xf numFmtId="0" fontId="22" fillId="0" borderId="19" xfId="0" applyFont="1" applyBorder="1" applyAlignment="1" applyProtection="1">
      <alignment horizontal="center" vertical="center"/>
      <protection hidden="1"/>
    </xf>
    <xf numFmtId="0" fontId="22" fillId="0" borderId="0" xfId="0" applyFont="1" applyProtection="1">
      <protection hidden="1"/>
    </xf>
    <xf numFmtId="0" fontId="3" fillId="4" borderId="0" xfId="4" applyAlignment="1" applyProtection="1">
      <alignment horizontal="left" vertical="center" wrapText="1"/>
      <protection hidden="1"/>
    </xf>
    <xf numFmtId="0" fontId="3" fillId="0" borderId="0" xfId="4" applyFill="1" applyAlignment="1" applyProtection="1">
      <alignment horizontal="left" vertical="center" wrapText="1"/>
      <protection hidden="1"/>
    </xf>
    <xf numFmtId="0" fontId="16" fillId="4" borderId="0" xfId="0" applyFont="1" applyFill="1" applyAlignment="1" applyProtection="1">
      <alignment horizontal="center" vertical="center"/>
      <protection hidden="1"/>
    </xf>
    <xf numFmtId="0" fontId="14" fillId="4" borderId="0" xfId="0" applyFont="1" applyFill="1" applyAlignment="1" applyProtection="1">
      <alignment horizontal="center" vertical="center"/>
      <protection hidden="1"/>
    </xf>
    <xf numFmtId="0" fontId="3" fillId="4" borderId="0" xfId="0" applyFont="1" applyFill="1" applyAlignment="1" applyProtection="1">
      <alignment horizontal="center" vertical="center" wrapText="1"/>
      <protection locked="0" hidden="1"/>
    </xf>
    <xf numFmtId="0" fontId="5" fillId="0" borderId="0" xfId="0" applyFont="1" applyAlignment="1" applyProtection="1">
      <alignment wrapText="1"/>
      <protection locked="0"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wrapText="1"/>
      <protection hidden="1"/>
    </xf>
    <xf numFmtId="0" fontId="7" fillId="0" borderId="0" xfId="0" applyFont="1" applyAlignment="1" applyProtection="1">
      <alignment horizontal="center" vertical="center" wrapText="1"/>
      <protection hidden="1"/>
    </xf>
    <xf numFmtId="0" fontId="4" fillId="20" borderId="8" xfId="0" applyFont="1" applyFill="1" applyBorder="1" applyAlignment="1" applyProtection="1">
      <alignment horizontal="left" vertical="center" wrapText="1"/>
      <protection hidden="1"/>
    </xf>
    <xf numFmtId="0" fontId="3" fillId="20" borderId="0" xfId="0" applyFont="1" applyFill="1" applyAlignment="1" applyProtection="1">
      <alignment horizontal="left" vertical="center" wrapText="1"/>
      <protection hidden="1"/>
    </xf>
    <xf numFmtId="0" fontId="48" fillId="20" borderId="0" xfId="0" applyFont="1" applyFill="1" applyAlignment="1" applyProtection="1">
      <alignment vertical="center" wrapText="1"/>
      <protection hidden="1"/>
    </xf>
    <xf numFmtId="0" fontId="56" fillId="21" borderId="5" xfId="2" applyFont="1" applyAlignment="1" applyProtection="1">
      <alignment vertical="center" wrapText="1"/>
      <protection hidden="1"/>
    </xf>
    <xf numFmtId="1" fontId="1" fillId="2" borderId="12" xfId="1" applyNumberFormat="1" applyFont="1" applyFill="1" applyBorder="1" applyAlignment="1" applyProtection="1">
      <alignment horizontal="left" vertical="center" wrapText="1"/>
      <protection locked="0" hidden="1"/>
    </xf>
    <xf numFmtId="165" fontId="57" fillId="2" borderId="0" xfId="1" applyFont="1" applyFill="1" applyAlignment="1" applyProtection="1">
      <alignment vertical="top"/>
      <protection hidden="1"/>
    </xf>
    <xf numFmtId="1" fontId="5" fillId="2" borderId="0" xfId="1" applyNumberFormat="1" applyFont="1" applyFill="1" applyAlignment="1" applyProtection="1">
      <alignment horizontal="left" vertical="top" wrapText="1"/>
      <protection hidden="1"/>
    </xf>
    <xf numFmtId="1" fontId="1" fillId="2" borderId="12" xfId="221" applyNumberFormat="1" applyFont="1" applyFill="1" applyBorder="1" applyAlignment="1" applyProtection="1">
      <alignment horizontal="left" vertical="center" wrapText="1"/>
      <protection locked="0" hidden="1"/>
    </xf>
    <xf numFmtId="1" fontId="48" fillId="20" borderId="0" xfId="221" applyNumberFormat="1" applyFont="1" applyFill="1" applyAlignment="1" applyProtection="1">
      <alignment horizontal="left" vertical="center" wrapText="1"/>
      <protection hidden="1"/>
    </xf>
    <xf numFmtId="0" fontId="56" fillId="0" borderId="5" xfId="2" applyFont="1" applyFill="1" applyAlignment="1" applyProtection="1">
      <alignment vertical="center" wrapText="1"/>
      <protection hidden="1"/>
    </xf>
    <xf numFmtId="1" fontId="5" fillId="2" borderId="4" xfId="1" applyNumberFormat="1" applyFont="1" applyFill="1" applyBorder="1" applyAlignment="1" applyProtection="1">
      <alignment horizontal="left" vertical="center" wrapText="1"/>
      <protection hidden="1"/>
    </xf>
    <xf numFmtId="1" fontId="5" fillId="0" borderId="0" xfId="1" applyNumberFormat="1" applyFont="1" applyAlignment="1" applyProtection="1">
      <alignment horizontal="left" vertical="top" wrapText="1"/>
      <protection hidden="1"/>
    </xf>
    <xf numFmtId="0" fontId="9" fillId="0" borderId="0" xfId="0" applyFont="1" applyProtection="1">
      <protection locked="0" hidden="1"/>
    </xf>
    <xf numFmtId="0" fontId="9" fillId="0" borderId="0" xfId="0" applyFont="1" applyAlignment="1" applyProtection="1">
      <alignment vertical="center"/>
      <protection locked="0" hidden="1"/>
    </xf>
    <xf numFmtId="0" fontId="9" fillId="0" borderId="0" xfId="0" applyFont="1" applyAlignment="1" applyProtection="1">
      <alignment horizontal="right" vertical="center"/>
      <protection locked="0" hidden="1"/>
    </xf>
    <xf numFmtId="0" fontId="3" fillId="4" borderId="0" xfId="4" applyProtection="1">
      <alignment horizontal="center" vertical="center" wrapText="1"/>
      <protection locked="0" hidden="1"/>
    </xf>
    <xf numFmtId="0" fontId="0" fillId="27" borderId="0" xfId="0" applyFill="1" applyProtection="1">
      <protection locked="0" hidden="1"/>
    </xf>
    <xf numFmtId="0" fontId="22" fillId="2" borderId="0" xfId="0" applyFont="1" applyFill="1" applyAlignment="1" applyProtection="1">
      <alignment horizontal="center" vertical="center" wrapText="1"/>
      <protection hidden="1"/>
    </xf>
    <xf numFmtId="1" fontId="1" fillId="27" borderId="12" xfId="1" applyNumberFormat="1" applyFont="1" applyFill="1" applyBorder="1" applyAlignment="1" applyProtection="1">
      <alignment horizontal="left" vertical="center" wrapText="1"/>
      <protection locked="0" hidden="1"/>
    </xf>
    <xf numFmtId="0" fontId="0" fillId="21" borderId="15" xfId="2" applyFont="1" applyBorder="1" applyAlignment="1" applyProtection="1">
      <alignment horizontal="left" vertical="center" wrapText="1"/>
      <protection hidden="1"/>
    </xf>
    <xf numFmtId="0" fontId="50" fillId="2" borderId="6" xfId="5" applyFont="1" applyFill="1" applyBorder="1" applyAlignment="1" applyProtection="1">
      <alignment horizontal="center" vertical="center"/>
      <protection hidden="1"/>
    </xf>
    <xf numFmtId="0" fontId="0" fillId="2" borderId="0" xfId="0" applyFill="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20" borderId="0" xfId="0" applyFont="1" applyFill="1" applyAlignment="1" applyProtection="1">
      <alignment horizontal="left" vertical="center" wrapText="1"/>
      <protection hidden="1"/>
    </xf>
    <xf numFmtId="0" fontId="0" fillId="28" borderId="5" xfId="2" applyFont="1" applyFill="1" applyAlignment="1" applyProtection="1">
      <alignment horizontal="center" vertical="center"/>
      <protection locked="0" hidden="1"/>
    </xf>
    <xf numFmtId="0" fontId="14" fillId="28" borderId="34" xfId="2" applyFont="1" applyFill="1" applyBorder="1" applyAlignment="1" applyProtection="1">
      <alignment horizontal="left" vertical="center" wrapText="1"/>
      <protection hidden="1"/>
    </xf>
    <xf numFmtId="0" fontId="0" fillId="28" borderId="5" xfId="2" applyFont="1" applyFill="1" applyAlignment="1" applyProtection="1">
      <alignment horizontal="left" vertical="center" wrapText="1"/>
      <protection hidden="1"/>
    </xf>
    <xf numFmtId="1" fontId="0" fillId="28" borderId="8" xfId="2" applyNumberFormat="1" applyFont="1" applyFill="1" applyBorder="1" applyAlignment="1" applyProtection="1">
      <alignment horizontal="center" vertical="center"/>
      <protection hidden="1"/>
    </xf>
    <xf numFmtId="0" fontId="0" fillId="28" borderId="5" xfId="2" applyFont="1" applyFill="1" applyAlignment="1" applyProtection="1">
      <alignment horizontal="center" vertical="center"/>
      <protection hidden="1"/>
    </xf>
    <xf numFmtId="0" fontId="0" fillId="28" borderId="8" xfId="2" applyFont="1" applyFill="1" applyBorder="1" applyAlignment="1" applyProtection="1">
      <alignment horizontal="left" vertical="center" wrapText="1"/>
      <protection hidden="1"/>
    </xf>
    <xf numFmtId="164" fontId="0" fillId="28" borderId="8" xfId="2" applyNumberFormat="1" applyFont="1" applyFill="1" applyBorder="1" applyAlignment="1" applyProtection="1">
      <alignment horizontal="center" vertical="center"/>
      <protection hidden="1"/>
    </xf>
    <xf numFmtId="0" fontId="0" fillId="28" borderId="8" xfId="2" applyFont="1" applyFill="1" applyBorder="1" applyAlignment="1" applyProtection="1">
      <alignment horizontal="center" vertical="center" wrapText="1"/>
      <protection hidden="1"/>
    </xf>
    <xf numFmtId="164" fontId="8" fillId="28" borderId="5" xfId="2" applyNumberFormat="1" applyFill="1" applyAlignment="1" applyProtection="1">
      <alignment horizontal="center" vertical="center"/>
      <protection hidden="1"/>
    </xf>
    <xf numFmtId="0" fontId="8" fillId="28" borderId="5" xfId="2" applyFill="1" applyAlignment="1" applyProtection="1">
      <alignment horizontal="left" vertical="center" wrapText="1"/>
      <protection hidden="1"/>
    </xf>
    <xf numFmtId="0" fontId="8" fillId="28" borderId="5" xfId="2" applyFill="1" applyAlignment="1" applyProtection="1">
      <alignment horizontal="center" vertical="center"/>
      <protection hidden="1"/>
    </xf>
    <xf numFmtId="0" fontId="14" fillId="28" borderId="34" xfId="2" applyFont="1" applyFill="1" applyBorder="1" applyAlignment="1" applyProtection="1">
      <alignment vertical="center" wrapText="1"/>
      <protection hidden="1"/>
    </xf>
    <xf numFmtId="0" fontId="0" fillId="28" borderId="5" xfId="2" applyFont="1" applyFill="1" applyAlignment="1" applyProtection="1">
      <alignment vertical="center" wrapText="1"/>
      <protection hidden="1"/>
    </xf>
    <xf numFmtId="1" fontId="0" fillId="28" borderId="5" xfId="2" applyNumberFormat="1" applyFont="1" applyFill="1" applyAlignment="1" applyProtection="1">
      <alignment horizontal="center" vertical="center"/>
      <protection hidden="1"/>
    </xf>
    <xf numFmtId="164" fontId="0" fillId="28" borderId="5" xfId="2" applyNumberFormat="1" applyFont="1" applyFill="1" applyAlignment="1" applyProtection="1">
      <alignment horizontal="center" vertical="center"/>
      <protection hidden="1"/>
    </xf>
    <xf numFmtId="0" fontId="0" fillId="28" borderId="5" xfId="2" applyFont="1" applyFill="1" applyAlignment="1" applyProtection="1">
      <alignment horizontal="center" vertical="center" wrapText="1"/>
      <protection hidden="1"/>
    </xf>
    <xf numFmtId="0" fontId="0" fillId="28" borderId="12" xfId="2" applyFont="1" applyFill="1" applyBorder="1" applyAlignment="1" applyProtection="1">
      <alignment horizontal="center" vertical="center"/>
      <protection hidden="1"/>
    </xf>
    <xf numFmtId="164"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left" vertical="center"/>
      <protection hidden="1"/>
    </xf>
    <xf numFmtId="0" fontId="0" fillId="28" borderId="36" xfId="2" applyFont="1" applyFill="1" applyBorder="1" applyAlignment="1" applyProtection="1">
      <alignment horizontal="center" vertical="center" wrapText="1"/>
      <protection hidden="1"/>
    </xf>
    <xf numFmtId="0" fontId="3" fillId="4" borderId="0" xfId="4">
      <alignment horizontal="center" vertical="center" wrapText="1"/>
      <protection locked="0"/>
    </xf>
    <xf numFmtId="0" fontId="58" fillId="29" borderId="39" xfId="235" applyBorder="1" applyProtection="1">
      <protection hidden="1"/>
    </xf>
    <xf numFmtId="0" fontId="0" fillId="22" borderId="0" xfId="0" applyFill="1" applyProtection="1">
      <protection hidden="1"/>
    </xf>
    <xf numFmtId="0" fontId="45" fillId="22" borderId="0" xfId="0" applyFont="1" applyFill="1" applyProtection="1">
      <protection hidden="1"/>
    </xf>
    <xf numFmtId="0" fontId="14" fillId="28" borderId="33" xfId="2" applyFont="1" applyFill="1" applyBorder="1" applyAlignment="1" applyProtection="1">
      <alignment horizontal="left" vertical="center" wrapText="1"/>
      <protection hidden="1"/>
    </xf>
    <xf numFmtId="0" fontId="14" fillId="28" borderId="35"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0" fillId="28" borderId="6" xfId="2" applyFont="1" applyFill="1" applyBorder="1" applyAlignment="1" applyProtection="1">
      <alignment horizontal="left" vertical="center" wrapText="1"/>
      <protection locked="0" hidden="1"/>
    </xf>
    <xf numFmtId="0" fontId="0" fillId="28" borderId="15" xfId="2" applyFont="1" applyFill="1" applyBorder="1" applyAlignment="1" applyProtection="1">
      <alignment horizontal="left" vertical="center" wrapText="1"/>
      <protection locked="0" hidden="1"/>
    </xf>
    <xf numFmtId="0" fontId="58" fillId="28" borderId="39" xfId="235" applyFill="1" applyBorder="1" applyProtection="1">
      <protection hidden="1"/>
    </xf>
    <xf numFmtId="0" fontId="8" fillId="28" borderId="5" xfId="2" applyFill="1" applyAlignment="1" applyProtection="1">
      <alignment horizontal="left" vertical="center"/>
      <protection hidden="1"/>
    </xf>
    <xf numFmtId="0" fontId="0" fillId="28" borderId="5" xfId="2" applyFont="1" applyFill="1" applyAlignment="1" applyProtection="1">
      <alignment horizontal="left" vertical="center"/>
      <protection hidden="1"/>
    </xf>
    <xf numFmtId="0" fontId="0" fillId="28" borderId="36" xfId="2" applyFont="1" applyFill="1" applyBorder="1" applyAlignment="1" applyProtection="1">
      <alignment horizontal="center" vertical="center"/>
      <protection hidden="1"/>
    </xf>
    <xf numFmtId="1"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center" vertical="center"/>
      <protection hidden="1"/>
    </xf>
    <xf numFmtId="0" fontId="58" fillId="28" borderId="38" xfId="235" applyFill="1" applyBorder="1" applyProtection="1">
      <protection hidden="1"/>
    </xf>
    <xf numFmtId="164" fontId="0" fillId="28" borderId="5" xfId="2" applyNumberFormat="1" applyFont="1" applyFill="1" applyAlignment="1" applyProtection="1">
      <alignment horizontal="left" vertical="center"/>
      <protection hidden="1"/>
    </xf>
    <xf numFmtId="0" fontId="0" fillId="28" borderId="5" xfId="2" applyFont="1" applyFill="1" applyAlignment="1" applyProtection="1">
      <alignment horizontal="left" vertical="center"/>
      <protection locked="0" hidden="1"/>
    </xf>
    <xf numFmtId="0" fontId="58" fillId="28" borderId="39" xfId="235" applyFill="1" applyBorder="1" applyAlignment="1" applyProtection="1">
      <alignment vertical="center"/>
      <protection hidden="1"/>
    </xf>
    <xf numFmtId="0" fontId="8" fillId="28" borderId="5" xfId="2" applyFill="1" applyAlignment="1" applyProtection="1">
      <alignment horizontal="center" vertical="center" wrapText="1"/>
      <protection hidden="1"/>
    </xf>
    <xf numFmtId="0" fontId="8" fillId="28" borderId="8" xfId="2" applyFill="1" applyBorder="1" applyAlignment="1" applyProtection="1">
      <alignment horizontal="left" vertical="center" wrapText="1"/>
      <protection hidden="1"/>
    </xf>
    <xf numFmtId="0" fontId="14" fillId="28" borderId="34" xfId="2" applyFont="1" applyFill="1" applyBorder="1" applyAlignment="1" applyProtection="1">
      <alignment horizontal="left" vertical="center"/>
      <protection hidden="1"/>
    </xf>
    <xf numFmtId="1" fontId="8" fillId="28" borderId="5" xfId="2" applyNumberFormat="1" applyFill="1" applyAlignment="1" applyProtection="1">
      <alignment horizontal="center" vertical="center"/>
      <protection hidden="1"/>
    </xf>
    <xf numFmtId="0" fontId="0" fillId="28" borderId="0" xfId="0" applyFill="1" applyProtection="1">
      <protection locked="0" hidden="1"/>
    </xf>
    <xf numFmtId="0" fontId="14" fillId="28" borderId="35" xfId="2" applyFont="1" applyFill="1" applyBorder="1" applyAlignment="1" applyProtection="1">
      <alignment horizontal="left" vertical="center"/>
      <protection hidden="1"/>
    </xf>
    <xf numFmtId="1" fontId="8" fillId="28" borderId="7" xfId="2" applyNumberFormat="1" applyFill="1" applyBorder="1" applyAlignment="1" applyProtection="1">
      <alignment horizontal="center" vertical="center"/>
      <protection hidden="1"/>
    </xf>
    <xf numFmtId="0" fontId="8" fillId="28" borderId="7" xfId="2" applyFill="1" applyBorder="1" applyAlignment="1" applyProtection="1">
      <alignment horizontal="left" vertical="center"/>
      <protection hidden="1"/>
    </xf>
    <xf numFmtId="0" fontId="0" fillId="28" borderId="8" xfId="2" applyFont="1" applyFill="1" applyBorder="1" applyAlignment="1" applyProtection="1">
      <alignment horizontal="left" vertical="top" wrapText="1"/>
      <protection hidden="1"/>
    </xf>
    <xf numFmtId="0" fontId="0" fillId="28" borderId="8" xfId="2" applyFont="1" applyFill="1" applyBorder="1" applyAlignment="1" applyProtection="1">
      <alignment horizontal="center" vertical="center"/>
      <protection hidden="1"/>
    </xf>
    <xf numFmtId="0" fontId="0" fillId="28" borderId="5" xfId="2" applyFont="1" applyFill="1" applyAlignment="1" applyProtection="1">
      <alignment horizontal="left" vertical="top" wrapText="1"/>
      <protection hidden="1"/>
    </xf>
    <xf numFmtId="0" fontId="0" fillId="28" borderId="7" xfId="2" applyFont="1" applyFill="1" applyBorder="1" applyAlignment="1" applyProtection="1">
      <alignment horizontal="left" vertical="top" wrapText="1"/>
      <protection hidden="1"/>
    </xf>
    <xf numFmtId="0" fontId="8" fillId="28" borderId="7" xfId="2" applyFill="1" applyBorder="1" applyAlignment="1" applyProtection="1">
      <alignment horizontal="left" vertical="center" wrapText="1"/>
      <protection hidden="1"/>
    </xf>
    <xf numFmtId="0" fontId="60" fillId="28" borderId="5" xfId="5" applyFont="1" applyFill="1" applyAlignment="1" applyProtection="1">
      <alignment horizontal="center" vertical="center"/>
      <protection hidden="1"/>
    </xf>
    <xf numFmtId="0" fontId="60" fillId="28" borderId="8" xfId="5" applyFont="1" applyFill="1" applyBorder="1" applyAlignment="1" applyProtection="1">
      <alignment horizontal="left" vertical="center"/>
      <protection hidden="1"/>
    </xf>
    <xf numFmtId="0" fontId="60" fillId="28" borderId="9" xfId="5" applyFont="1" applyFill="1" applyBorder="1" applyAlignment="1" applyProtection="1">
      <alignment horizontal="center" vertical="center"/>
      <protection hidden="1"/>
    </xf>
    <xf numFmtId="0" fontId="60" fillId="28" borderId="5" xfId="5" applyFont="1" applyFill="1" applyAlignment="1" applyProtection="1">
      <alignment horizontal="left" vertical="center"/>
      <protection hidden="1"/>
    </xf>
    <xf numFmtId="0" fontId="60" fillId="28" borderId="12" xfId="5" applyFont="1" applyFill="1" applyBorder="1" applyAlignment="1" applyProtection="1">
      <alignment horizontal="center" vertical="center"/>
      <protection hidden="1"/>
    </xf>
    <xf numFmtId="0" fontId="3" fillId="20" borderId="8" xfId="0" applyFont="1" applyFill="1" applyBorder="1" applyAlignment="1">
      <alignment horizontal="left" vertical="center" wrapText="1"/>
    </xf>
    <xf numFmtId="0" fontId="0" fillId="0" borderId="16" xfId="0" applyBorder="1" applyAlignment="1" applyProtection="1">
      <alignment vertical="center" wrapText="1"/>
      <protection locked="0" hidden="1"/>
    </xf>
    <xf numFmtId="0" fontId="22" fillId="0" borderId="19" xfId="0" applyFont="1" applyBorder="1" applyAlignment="1" applyProtection="1">
      <alignment vertical="center" wrapText="1"/>
      <protection hidden="1"/>
    </xf>
    <xf numFmtId="164" fontId="0" fillId="28" borderId="5" xfId="2" applyNumberFormat="1" applyFont="1" applyFill="1" applyAlignment="1" applyProtection="1">
      <alignment horizontal="left" vertical="center" indent="3"/>
      <protection hidden="1"/>
    </xf>
    <xf numFmtId="0" fontId="50" fillId="2" borderId="10" xfId="3" applyFont="1" applyFill="1" applyBorder="1" applyAlignment="1" applyProtection="1">
      <alignment horizontal="center" vertical="center" wrapText="1"/>
      <protection locked="0" hidden="1"/>
    </xf>
    <xf numFmtId="1" fontId="3" fillId="4" borderId="7" xfId="4" applyNumberFormat="1" applyBorder="1" applyProtection="1">
      <alignment horizontal="center" vertical="center" wrapText="1"/>
      <protection hidden="1"/>
    </xf>
    <xf numFmtId="0" fontId="0" fillId="28" borderId="5" xfId="2" applyFont="1" applyFill="1" applyAlignment="1" applyProtection="1">
      <alignment horizontal="center" vertical="center"/>
    </xf>
    <xf numFmtId="0" fontId="0" fillId="28" borderId="6" xfId="2" applyFont="1" applyFill="1" applyBorder="1" applyAlignment="1" applyProtection="1">
      <alignment horizontal="left" vertical="center" wrapText="1"/>
      <protection locked="0"/>
    </xf>
    <xf numFmtId="0" fontId="0" fillId="28" borderId="15" xfId="2" applyFont="1" applyFill="1" applyBorder="1" applyAlignment="1" applyProtection="1">
      <alignment horizontal="left" vertical="center" wrapText="1"/>
      <protection locked="0"/>
    </xf>
    <xf numFmtId="0" fontId="0" fillId="28" borderId="0" xfId="2" applyFont="1" applyFill="1" applyBorder="1" applyAlignment="1" applyProtection="1">
      <alignment horizontal="left" vertical="center" wrapText="1"/>
      <protection locked="0"/>
    </xf>
    <xf numFmtId="0" fontId="3" fillId="20" borderId="0" xfId="0" applyFont="1" applyFill="1" applyAlignment="1" applyProtection="1">
      <alignment horizontal="left" vertical="center" wrapText="1"/>
      <protection hidden="1"/>
    </xf>
    <xf numFmtId="0" fontId="56" fillId="21" borderId="7" xfId="2" applyFont="1" applyBorder="1" applyAlignment="1" applyProtection="1">
      <alignment horizontal="left" vertical="top" wrapText="1"/>
      <protection hidden="1"/>
    </xf>
    <xf numFmtId="0" fontId="56" fillId="21" borderId="0" xfId="2" applyFont="1" applyBorder="1" applyAlignment="1" applyProtection="1">
      <alignment horizontal="left" vertical="top" wrapText="1"/>
      <protection hidden="1"/>
    </xf>
    <xf numFmtId="0" fontId="56" fillId="21" borderId="8" xfId="2" applyFont="1" applyBorder="1" applyAlignment="1" applyProtection="1">
      <alignment horizontal="left" vertical="top" wrapText="1"/>
      <protection hidden="1"/>
    </xf>
    <xf numFmtId="1" fontId="1" fillId="2" borderId="13" xfId="1" applyNumberFormat="1" applyFont="1" applyFill="1" applyBorder="1" applyAlignment="1" applyProtection="1">
      <alignment horizontal="left" vertical="top" wrapText="1"/>
      <protection locked="0" hidden="1"/>
    </xf>
    <xf numFmtId="1" fontId="1" fillId="2" borderId="9" xfId="1" applyNumberFormat="1" applyFont="1" applyFill="1" applyBorder="1" applyAlignment="1" applyProtection="1">
      <alignment horizontal="left" vertical="top" wrapText="1"/>
      <protection locked="0" hidden="1"/>
    </xf>
    <xf numFmtId="0" fontId="4" fillId="20" borderId="8" xfId="0" applyFont="1" applyFill="1" applyBorder="1" applyAlignment="1" applyProtection="1">
      <alignment horizontal="left" vertical="center" wrapText="1"/>
      <protection hidden="1"/>
    </xf>
    <xf numFmtId="0" fontId="14" fillId="28" borderId="34"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0" fillId="28" borderId="8" xfId="2" applyFont="1" applyFill="1" applyBorder="1" applyAlignment="1" applyProtection="1">
      <alignment horizontal="left" vertical="center" wrapText="1"/>
      <protection hidden="1"/>
    </xf>
    <xf numFmtId="0" fontId="8" fillId="28" borderId="1" xfId="2" applyFill="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0" fontId="14" fillId="28" borderId="7" xfId="2" applyFont="1" applyFill="1" applyBorder="1" applyAlignment="1" applyProtection="1">
      <alignment horizontal="left" vertical="center" wrapText="1"/>
      <protection hidden="1"/>
    </xf>
    <xf numFmtId="0" fontId="14" fillId="28" borderId="0" xfId="2" applyFont="1" applyFill="1" applyBorder="1" applyAlignment="1" applyProtection="1">
      <alignment horizontal="left" vertical="center" wrapText="1"/>
      <protection hidden="1"/>
    </xf>
    <xf numFmtId="0" fontId="14" fillId="28" borderId="8" xfId="2" applyFont="1" applyFill="1" applyBorder="1" applyAlignment="1" applyProtection="1">
      <alignment horizontal="left" vertical="center" wrapText="1"/>
      <protection hidden="1"/>
    </xf>
    <xf numFmtId="0" fontId="0" fillId="28" borderId="0" xfId="2" applyFont="1" applyFill="1" applyBorder="1" applyAlignment="1" applyProtection="1">
      <alignment horizontal="left" vertical="center" wrapText="1"/>
      <protection hidden="1"/>
    </xf>
    <xf numFmtId="0" fontId="14" fillId="28" borderId="35" xfId="2" applyFont="1" applyFill="1" applyBorder="1" applyAlignment="1" applyProtection="1">
      <alignment horizontal="left" vertical="center" wrapText="1"/>
      <protection hidden="1"/>
    </xf>
    <xf numFmtId="0" fontId="14" fillId="28" borderId="37" xfId="2" applyFont="1" applyFill="1" applyBorder="1" applyAlignment="1" applyProtection="1">
      <alignment horizontal="left" vertical="center" wrapText="1"/>
      <protection hidden="1"/>
    </xf>
    <xf numFmtId="0" fontId="8" fillId="28" borderId="8" xfId="2" applyFill="1" applyBorder="1" applyAlignment="1" applyProtection="1">
      <alignment horizontal="left" vertical="center" wrapText="1"/>
      <protection hidden="1"/>
    </xf>
    <xf numFmtId="0" fontId="0" fillId="28" borderId="33" xfId="0" applyFill="1" applyBorder="1" applyAlignment="1" applyProtection="1">
      <alignment horizontal="left" vertical="center" wrapText="1"/>
      <protection hidden="1"/>
    </xf>
    <xf numFmtId="0" fontId="14" fillId="28" borderId="33" xfId="2"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locked="0" hidden="1"/>
    </xf>
    <xf numFmtId="0" fontId="0" fillId="2" borderId="17" xfId="0" applyFill="1" applyBorder="1" applyAlignment="1" applyProtection="1">
      <alignment horizontal="left" vertical="center" wrapText="1"/>
      <protection locked="0" hidden="1"/>
    </xf>
    <xf numFmtId="0" fontId="0" fillId="2" borderId="15" xfId="0" applyFill="1" applyBorder="1" applyAlignment="1" applyProtection="1">
      <alignment horizontal="left" vertical="center" wrapText="1"/>
      <protection locked="0" hidden="1"/>
    </xf>
    <xf numFmtId="0" fontId="0" fillId="28" borderId="7" xfId="2" applyFont="1" applyFill="1" applyBorder="1" applyAlignment="1" applyProtection="1">
      <alignment horizontal="left" vertical="center"/>
      <protection hidden="1"/>
    </xf>
    <xf numFmtId="0" fontId="0" fillId="28" borderId="0" xfId="2" applyFont="1" applyFill="1" applyBorder="1" applyAlignment="1" applyProtection="1">
      <alignment horizontal="left" vertical="center"/>
      <protection hidden="1"/>
    </xf>
    <xf numFmtId="0" fontId="14" fillId="28" borderId="7" xfId="2" applyFont="1" applyFill="1" applyBorder="1" applyAlignment="1" applyProtection="1">
      <alignment horizontal="center" vertical="center" wrapText="1"/>
      <protection hidden="1"/>
    </xf>
    <xf numFmtId="0" fontId="14" fillId="28" borderId="0" xfId="2" applyFont="1" applyFill="1" applyBorder="1" applyAlignment="1" applyProtection="1">
      <alignment horizontal="center" vertical="center" wrapText="1"/>
      <protection hidden="1"/>
    </xf>
    <xf numFmtId="0" fontId="14" fillId="28" borderId="8" xfId="2" applyFont="1" applyFill="1" applyBorder="1" applyAlignment="1" applyProtection="1">
      <alignment horizontal="center" vertical="center" wrapText="1"/>
      <protection hidden="1"/>
    </xf>
    <xf numFmtId="0" fontId="0" fillId="28" borderId="5" xfId="2" applyFont="1" applyFill="1" applyAlignment="1" applyProtection="1">
      <alignment horizontal="left" vertical="center" wrapText="1"/>
      <protection hidden="1"/>
    </xf>
    <xf numFmtId="0" fontId="0" fillId="2" borderId="16" xfId="2" applyFont="1" applyFill="1" applyBorder="1" applyAlignment="1" applyProtection="1">
      <alignment horizontal="left" vertical="center" wrapText="1"/>
      <protection locked="0" hidden="1"/>
    </xf>
    <xf numFmtId="0" fontId="0" fillId="28" borderId="8" xfId="0" applyFill="1" applyBorder="1" applyAlignment="1" applyProtection="1">
      <alignment horizontal="left" vertical="center" wrapText="1"/>
      <protection hidden="1"/>
    </xf>
    <xf numFmtId="0" fontId="0" fillId="0" borderId="16" xfId="2" applyFont="1" applyFill="1" applyBorder="1" applyAlignment="1" applyProtection="1">
      <alignment horizontal="left" vertical="center" wrapText="1"/>
      <protection locked="0" hidden="1"/>
    </xf>
    <xf numFmtId="0" fontId="0" fillId="0" borderId="15" xfId="0" applyBorder="1" applyAlignment="1" applyProtection="1">
      <alignment horizontal="left" vertical="center" wrapText="1"/>
      <protection locked="0" hidden="1"/>
    </xf>
    <xf numFmtId="0" fontId="59" fillId="0" borderId="0" xfId="0" applyFont="1" applyAlignment="1" applyProtection="1">
      <alignment horizontal="left" wrapText="1"/>
      <protection hidden="1"/>
    </xf>
    <xf numFmtId="0" fontId="0" fillId="0" borderId="0" xfId="0" applyAlignment="1">
      <alignment horizontal="left" wrapText="1"/>
    </xf>
    <xf numFmtId="49" fontId="58" fillId="28" borderId="35" xfId="235" applyNumberFormat="1" applyFill="1" applyBorder="1" applyAlignment="1">
      <alignment horizontal="left" vertical="top" wrapText="1"/>
    </xf>
    <xf numFmtId="49" fontId="58" fillId="28" borderId="7" xfId="235" applyNumberFormat="1" applyFill="1" applyBorder="1" applyAlignment="1">
      <alignment horizontal="left" vertical="top" wrapText="1"/>
    </xf>
    <xf numFmtId="49" fontId="58" fillId="28" borderId="13" xfId="235" applyNumberFormat="1" applyFill="1" applyBorder="1" applyAlignment="1">
      <alignment horizontal="left" vertical="top" wrapText="1"/>
    </xf>
    <xf numFmtId="49" fontId="58" fillId="28" borderId="33" xfId="235" applyNumberFormat="1" applyFill="1" applyBorder="1" applyAlignment="1">
      <alignment horizontal="left" vertical="top" wrapText="1"/>
    </xf>
    <xf numFmtId="49" fontId="58" fillId="28" borderId="8" xfId="235" applyNumberFormat="1" applyFill="1" applyBorder="1" applyAlignment="1">
      <alignment horizontal="left" vertical="top" wrapText="1"/>
    </xf>
    <xf numFmtId="49" fontId="58" fillId="28" borderId="9" xfId="235" applyNumberFormat="1" applyFill="1" applyBorder="1" applyAlignment="1">
      <alignment horizontal="left" vertical="top" wrapText="1"/>
    </xf>
    <xf numFmtId="0" fontId="46" fillId="0" borderId="0" xfId="0" applyFont="1" applyAlignment="1" applyProtection="1">
      <alignment horizontal="left" wrapText="1"/>
      <protection hidden="1"/>
    </xf>
    <xf numFmtId="0" fontId="47" fillId="0" borderId="0" xfId="0" applyFont="1" applyAlignment="1" applyProtection="1">
      <alignment horizontal="left" wrapText="1"/>
      <protection hidden="1"/>
    </xf>
    <xf numFmtId="0" fontId="0" fillId="0" borderId="35" xfId="2" applyFont="1" applyFill="1" applyBorder="1" applyAlignment="1" applyProtection="1">
      <alignment horizontal="center" vertical="center" wrapText="1"/>
      <protection locked="0"/>
    </xf>
    <xf numFmtId="0" fontId="0" fillId="0" borderId="13" xfId="2" applyFont="1" applyFill="1" applyBorder="1" applyAlignment="1" applyProtection="1">
      <alignment horizontal="center" vertical="center" wrapText="1"/>
      <protection locked="0"/>
    </xf>
    <xf numFmtId="0" fontId="13" fillId="21" borderId="23" xfId="2" applyFont="1" applyBorder="1" applyAlignment="1" applyProtection="1">
      <alignment horizontal="left" vertical="center" wrapText="1"/>
      <protection hidden="1"/>
    </xf>
    <xf numFmtId="0" fontId="13" fillId="21" borderId="22" xfId="2" applyFont="1" applyBorder="1" applyAlignment="1" applyProtection="1">
      <alignment horizontal="left" vertical="center" wrapText="1"/>
      <protection hidden="1"/>
    </xf>
    <xf numFmtId="0" fontId="3" fillId="4" borderId="0" xfId="0" applyFont="1" applyFill="1" applyAlignment="1" applyProtection="1">
      <alignment horizontal="center" vertical="center" wrapText="1"/>
      <protection hidden="1"/>
    </xf>
  </cellXfs>
  <cellStyles count="236">
    <cellStyle name="20% - Accent1" xfId="2" builtinId="30" customBuiltin="1"/>
    <cellStyle name="20% - Accent1 2" xfId="9" xr:uid="{00000000-0005-0000-0000-000001000000}"/>
    <cellStyle name="20% - Accent1 2 2" xfId="10" xr:uid="{00000000-0005-0000-0000-000002000000}"/>
    <cellStyle name="20% - Accent1 2 3" xfId="11" xr:uid="{00000000-0005-0000-0000-000003000000}"/>
    <cellStyle name="20% - Accent1 2 4" xfId="12" xr:uid="{00000000-0005-0000-0000-000004000000}"/>
    <cellStyle name="20% - Accent1 2 5" xfId="13" xr:uid="{00000000-0005-0000-0000-000005000000}"/>
    <cellStyle name="20% - Accent1 3" xfId="222" xr:uid="{00000000-0005-0000-0000-000006000000}"/>
    <cellStyle name="20% - Accent2 2" xfId="14" xr:uid="{00000000-0005-0000-0000-000007000000}"/>
    <cellStyle name="20% - Accent2 2 2" xfId="15" xr:uid="{00000000-0005-0000-0000-000008000000}"/>
    <cellStyle name="20% - Accent2 2 3" xfId="16" xr:uid="{00000000-0005-0000-0000-000009000000}"/>
    <cellStyle name="20% - Accent2 2 4" xfId="17" xr:uid="{00000000-0005-0000-0000-00000A000000}"/>
    <cellStyle name="20% - Accent2 2 5" xfId="18" xr:uid="{00000000-0005-0000-0000-00000B000000}"/>
    <cellStyle name="20% - Accent3 2" xfId="19" xr:uid="{00000000-0005-0000-0000-00000C000000}"/>
    <cellStyle name="20% - Accent3 2 2" xfId="20" xr:uid="{00000000-0005-0000-0000-00000D000000}"/>
    <cellStyle name="20% - Accent3 2 3" xfId="21" xr:uid="{00000000-0005-0000-0000-00000E000000}"/>
    <cellStyle name="20% - Accent3 2 4" xfId="22" xr:uid="{00000000-0005-0000-0000-00000F000000}"/>
    <cellStyle name="20% - Accent3 2 5" xfId="23" xr:uid="{00000000-0005-0000-0000-000010000000}"/>
    <cellStyle name="20% - Accent4 2" xfId="24" xr:uid="{00000000-0005-0000-0000-000011000000}"/>
    <cellStyle name="20% - Accent4 2 2" xfId="25" xr:uid="{00000000-0005-0000-0000-000012000000}"/>
    <cellStyle name="20% - Accent4 2 3" xfId="26" xr:uid="{00000000-0005-0000-0000-000013000000}"/>
    <cellStyle name="20% - Accent4 2 4" xfId="27" xr:uid="{00000000-0005-0000-0000-000014000000}"/>
    <cellStyle name="20% - Accent4 2 5" xfId="28" xr:uid="{00000000-0005-0000-0000-000015000000}"/>
    <cellStyle name="20% - Accent5 2" xfId="29" xr:uid="{00000000-0005-0000-0000-000016000000}"/>
    <cellStyle name="20% - Accent5 2 2" xfId="30" xr:uid="{00000000-0005-0000-0000-000017000000}"/>
    <cellStyle name="20% - Accent5 2 3" xfId="31" xr:uid="{00000000-0005-0000-0000-000018000000}"/>
    <cellStyle name="20% - Accent5 2 4" xfId="32" xr:uid="{00000000-0005-0000-0000-000019000000}"/>
    <cellStyle name="20% - Accent5 2 5" xfId="33" xr:uid="{00000000-0005-0000-0000-00001A000000}"/>
    <cellStyle name="20% - Accent6 2" xfId="34" xr:uid="{00000000-0005-0000-0000-00001B000000}"/>
    <cellStyle name="20% - Accent6 2 2" xfId="35" xr:uid="{00000000-0005-0000-0000-00001C000000}"/>
    <cellStyle name="20% - Accent6 2 3" xfId="36" xr:uid="{00000000-0005-0000-0000-00001D000000}"/>
    <cellStyle name="20% - Accent6 2 4" xfId="37" xr:uid="{00000000-0005-0000-0000-00001E000000}"/>
    <cellStyle name="20% - Accent6 2 5" xfId="38" xr:uid="{00000000-0005-0000-0000-00001F000000}"/>
    <cellStyle name="40% - Accent1 2" xfId="39" xr:uid="{00000000-0005-0000-0000-000020000000}"/>
    <cellStyle name="40% - Accent1 2 2" xfId="40" xr:uid="{00000000-0005-0000-0000-000021000000}"/>
    <cellStyle name="40% - Accent1 2 3" xfId="41" xr:uid="{00000000-0005-0000-0000-000022000000}"/>
    <cellStyle name="40% - Accent1 2 4" xfId="42" xr:uid="{00000000-0005-0000-0000-000023000000}"/>
    <cellStyle name="40% - Accent1 2 5" xfId="43" xr:uid="{00000000-0005-0000-0000-000024000000}"/>
    <cellStyle name="40% - Accent2 2" xfId="44" xr:uid="{00000000-0005-0000-0000-000025000000}"/>
    <cellStyle name="40% - Accent2 2 2" xfId="45" xr:uid="{00000000-0005-0000-0000-000026000000}"/>
    <cellStyle name="40% - Accent2 2 3" xfId="46" xr:uid="{00000000-0005-0000-0000-000027000000}"/>
    <cellStyle name="40% - Accent2 2 4" xfId="47" xr:uid="{00000000-0005-0000-0000-000028000000}"/>
    <cellStyle name="40% - Accent2 2 5" xfId="48" xr:uid="{00000000-0005-0000-0000-000029000000}"/>
    <cellStyle name="40% - Accent3 2" xfId="49" xr:uid="{00000000-0005-0000-0000-00002A000000}"/>
    <cellStyle name="40% - Accent3 2 2" xfId="50" xr:uid="{00000000-0005-0000-0000-00002B000000}"/>
    <cellStyle name="40% - Accent3 2 3" xfId="51" xr:uid="{00000000-0005-0000-0000-00002C000000}"/>
    <cellStyle name="40% - Accent3 2 4" xfId="52" xr:uid="{00000000-0005-0000-0000-00002D000000}"/>
    <cellStyle name="40% - Accent3 2 5" xfId="53" xr:uid="{00000000-0005-0000-0000-00002E000000}"/>
    <cellStyle name="40% - Accent4 2" xfId="54" xr:uid="{00000000-0005-0000-0000-00002F000000}"/>
    <cellStyle name="40% - Accent4 2 2" xfId="55" xr:uid="{00000000-0005-0000-0000-000030000000}"/>
    <cellStyle name="40% - Accent4 2 3" xfId="56" xr:uid="{00000000-0005-0000-0000-000031000000}"/>
    <cellStyle name="40% - Accent4 2 4" xfId="57" xr:uid="{00000000-0005-0000-0000-000032000000}"/>
    <cellStyle name="40% - Accent4 2 5" xfId="58" xr:uid="{00000000-0005-0000-0000-000033000000}"/>
    <cellStyle name="40% - Accent5 2" xfId="59" xr:uid="{00000000-0005-0000-0000-000034000000}"/>
    <cellStyle name="40% - Accent5 2 2" xfId="60" xr:uid="{00000000-0005-0000-0000-000035000000}"/>
    <cellStyle name="40% - Accent5 2 3" xfId="61" xr:uid="{00000000-0005-0000-0000-000036000000}"/>
    <cellStyle name="40% - Accent5 2 4" xfId="62" xr:uid="{00000000-0005-0000-0000-000037000000}"/>
    <cellStyle name="40% - Accent5 2 5" xfId="63" xr:uid="{00000000-0005-0000-0000-000038000000}"/>
    <cellStyle name="40% - Accent6 2" xfId="64" xr:uid="{00000000-0005-0000-0000-000039000000}"/>
    <cellStyle name="40% - Accent6 2 2" xfId="65" xr:uid="{00000000-0005-0000-0000-00003A000000}"/>
    <cellStyle name="40% - Accent6 2 3" xfId="66" xr:uid="{00000000-0005-0000-0000-00003B000000}"/>
    <cellStyle name="40% - Accent6 2 4" xfId="67" xr:uid="{00000000-0005-0000-0000-00003C000000}"/>
    <cellStyle name="40% - Accent6 2 5" xfId="68" xr:uid="{00000000-0005-0000-0000-00003D000000}"/>
    <cellStyle name="60% - Accent1 2" xfId="69" xr:uid="{00000000-0005-0000-0000-00003E000000}"/>
    <cellStyle name="60% - Accent1 2 2" xfId="70" xr:uid="{00000000-0005-0000-0000-00003F000000}"/>
    <cellStyle name="60% - Accent1 2 3" xfId="71" xr:uid="{00000000-0005-0000-0000-000040000000}"/>
    <cellStyle name="60% - Accent1 2 4" xfId="72" xr:uid="{00000000-0005-0000-0000-000041000000}"/>
    <cellStyle name="60% - Accent1 2 5" xfId="73" xr:uid="{00000000-0005-0000-0000-000042000000}"/>
    <cellStyle name="60% - Accent2" xfId="3" builtinId="36"/>
    <cellStyle name="60% - Accent2 2" xfId="74" xr:uid="{00000000-0005-0000-0000-000044000000}"/>
    <cellStyle name="60% - Accent2 2 2" xfId="75" xr:uid="{00000000-0005-0000-0000-000045000000}"/>
    <cellStyle name="60% - Accent2 2 3" xfId="76" xr:uid="{00000000-0005-0000-0000-000046000000}"/>
    <cellStyle name="60% - Accent2 2 4" xfId="77" xr:uid="{00000000-0005-0000-0000-000047000000}"/>
    <cellStyle name="60% - Accent2 2 5" xfId="78" xr:uid="{00000000-0005-0000-0000-000048000000}"/>
    <cellStyle name="60% - Accent3 2" xfId="79" xr:uid="{00000000-0005-0000-0000-000049000000}"/>
    <cellStyle name="60% - Accent3 2 2" xfId="80" xr:uid="{00000000-0005-0000-0000-00004A000000}"/>
    <cellStyle name="60% - Accent3 2 3" xfId="81" xr:uid="{00000000-0005-0000-0000-00004B000000}"/>
    <cellStyle name="60% - Accent3 2 4" xfId="82" xr:uid="{00000000-0005-0000-0000-00004C000000}"/>
    <cellStyle name="60% - Accent3 2 5" xfId="83" xr:uid="{00000000-0005-0000-0000-00004D000000}"/>
    <cellStyle name="60% - Accent4 2" xfId="84" xr:uid="{00000000-0005-0000-0000-00004E000000}"/>
    <cellStyle name="60% - Accent4 2 2" xfId="85" xr:uid="{00000000-0005-0000-0000-00004F000000}"/>
    <cellStyle name="60% - Accent4 2 3" xfId="86" xr:uid="{00000000-0005-0000-0000-000050000000}"/>
    <cellStyle name="60% - Accent4 2 4" xfId="87" xr:uid="{00000000-0005-0000-0000-000051000000}"/>
    <cellStyle name="60% - Accent4 2 5" xfId="88" xr:uid="{00000000-0005-0000-0000-000052000000}"/>
    <cellStyle name="60% - Accent5 2" xfId="89" xr:uid="{00000000-0005-0000-0000-000053000000}"/>
    <cellStyle name="60% - Accent5 2 2" xfId="90" xr:uid="{00000000-0005-0000-0000-000054000000}"/>
    <cellStyle name="60% - Accent5 2 3" xfId="91" xr:uid="{00000000-0005-0000-0000-000055000000}"/>
    <cellStyle name="60% - Accent5 2 4" xfId="92" xr:uid="{00000000-0005-0000-0000-000056000000}"/>
    <cellStyle name="60% - Accent5 2 5" xfId="93" xr:uid="{00000000-0005-0000-0000-000057000000}"/>
    <cellStyle name="60% - Accent6 2" xfId="94" xr:uid="{00000000-0005-0000-0000-000058000000}"/>
    <cellStyle name="60% - Accent6 2 2" xfId="95" xr:uid="{00000000-0005-0000-0000-000059000000}"/>
    <cellStyle name="60% - Accent6 2 3" xfId="96" xr:uid="{00000000-0005-0000-0000-00005A000000}"/>
    <cellStyle name="60% - Accent6 2 4" xfId="97" xr:uid="{00000000-0005-0000-0000-00005B000000}"/>
    <cellStyle name="60% - Accent6 2 5" xfId="98" xr:uid="{00000000-0005-0000-0000-00005C000000}"/>
    <cellStyle name="Accent1 2" xfId="99" xr:uid="{00000000-0005-0000-0000-00005D000000}"/>
    <cellStyle name="Accent1 2 2" xfId="100" xr:uid="{00000000-0005-0000-0000-00005E000000}"/>
    <cellStyle name="Accent1 2 3" xfId="101" xr:uid="{00000000-0005-0000-0000-00005F000000}"/>
    <cellStyle name="Accent1 2 4" xfId="102" xr:uid="{00000000-0005-0000-0000-000060000000}"/>
    <cellStyle name="Accent1 2 5" xfId="103" xr:uid="{00000000-0005-0000-0000-000061000000}"/>
    <cellStyle name="Accent2 2" xfId="104" xr:uid="{00000000-0005-0000-0000-000062000000}"/>
    <cellStyle name="Accent2 2 2" xfId="105" xr:uid="{00000000-0005-0000-0000-000063000000}"/>
    <cellStyle name="Accent2 2 3" xfId="106" xr:uid="{00000000-0005-0000-0000-000064000000}"/>
    <cellStyle name="Accent2 2 4" xfId="107" xr:uid="{00000000-0005-0000-0000-000065000000}"/>
    <cellStyle name="Accent2 2 5" xfId="108" xr:uid="{00000000-0005-0000-0000-000066000000}"/>
    <cellStyle name="Accent3 2" xfId="109" xr:uid="{00000000-0005-0000-0000-000067000000}"/>
    <cellStyle name="Accent3 2 2" xfId="110" xr:uid="{00000000-0005-0000-0000-000068000000}"/>
    <cellStyle name="Accent3 2 3" xfId="111" xr:uid="{00000000-0005-0000-0000-000069000000}"/>
    <cellStyle name="Accent3 2 4" xfId="112" xr:uid="{00000000-0005-0000-0000-00006A000000}"/>
    <cellStyle name="Accent3 2 5" xfId="113" xr:uid="{00000000-0005-0000-0000-00006B000000}"/>
    <cellStyle name="Accent4 2" xfId="114" xr:uid="{00000000-0005-0000-0000-00006C000000}"/>
    <cellStyle name="Accent4 2 2" xfId="115" xr:uid="{00000000-0005-0000-0000-00006D000000}"/>
    <cellStyle name="Accent4 2 3" xfId="116" xr:uid="{00000000-0005-0000-0000-00006E000000}"/>
    <cellStyle name="Accent4 2 4" xfId="117" xr:uid="{00000000-0005-0000-0000-00006F000000}"/>
    <cellStyle name="Accent4 2 5" xfId="118" xr:uid="{00000000-0005-0000-0000-000070000000}"/>
    <cellStyle name="Accent5 2" xfId="119" xr:uid="{00000000-0005-0000-0000-000071000000}"/>
    <cellStyle name="Accent5 2 2" xfId="120" xr:uid="{00000000-0005-0000-0000-000072000000}"/>
    <cellStyle name="Accent5 2 3" xfId="121" xr:uid="{00000000-0005-0000-0000-000073000000}"/>
    <cellStyle name="Accent5 2 4" xfId="122" xr:uid="{00000000-0005-0000-0000-000074000000}"/>
    <cellStyle name="Accent5 2 5" xfId="123" xr:uid="{00000000-0005-0000-0000-000075000000}"/>
    <cellStyle name="Accent6 2" xfId="124" xr:uid="{00000000-0005-0000-0000-000076000000}"/>
    <cellStyle name="Accent6 2 2" xfId="125" xr:uid="{00000000-0005-0000-0000-000077000000}"/>
    <cellStyle name="Accent6 2 3" xfId="126" xr:uid="{00000000-0005-0000-0000-000078000000}"/>
    <cellStyle name="Accent6 2 4" xfId="127" xr:uid="{00000000-0005-0000-0000-000079000000}"/>
    <cellStyle name="Accent6 2 5" xfId="128" xr:uid="{00000000-0005-0000-0000-00007A000000}"/>
    <cellStyle name="Bad 2" xfId="129" xr:uid="{00000000-0005-0000-0000-00007B000000}"/>
    <cellStyle name="Bad 2 2" xfId="130" xr:uid="{00000000-0005-0000-0000-00007C000000}"/>
    <cellStyle name="Bad 2 3" xfId="131" xr:uid="{00000000-0005-0000-0000-00007D000000}"/>
    <cellStyle name="Bad 2 4" xfId="132" xr:uid="{00000000-0005-0000-0000-00007E000000}"/>
    <cellStyle name="Bad 2 5" xfId="133" xr:uid="{00000000-0005-0000-0000-00007F000000}"/>
    <cellStyle name="Black fill" xfId="4" xr:uid="{00000000-0005-0000-0000-000080000000}"/>
    <cellStyle name="Calculation 2" xfId="134" xr:uid="{00000000-0005-0000-0000-000081000000}"/>
    <cellStyle name="Calculation 2 2" xfId="135" xr:uid="{00000000-0005-0000-0000-000082000000}"/>
    <cellStyle name="Calculation 2 3" xfId="136" xr:uid="{00000000-0005-0000-0000-000083000000}"/>
    <cellStyle name="Calculation 2 4" xfId="137" xr:uid="{00000000-0005-0000-0000-000084000000}"/>
    <cellStyle name="Calculation 2 5" xfId="138" xr:uid="{00000000-0005-0000-0000-000085000000}"/>
    <cellStyle name="cells" xfId="224" xr:uid="{00000000-0005-0000-0000-000086000000}"/>
    <cellStyle name="Check Cell 2" xfId="139" xr:uid="{00000000-0005-0000-0000-000087000000}"/>
    <cellStyle name="Check Cell 2 2" xfId="140" xr:uid="{00000000-0005-0000-0000-000088000000}"/>
    <cellStyle name="Check Cell 2 3" xfId="141" xr:uid="{00000000-0005-0000-0000-000089000000}"/>
    <cellStyle name="Check Cell 2 4" xfId="142" xr:uid="{00000000-0005-0000-0000-00008A000000}"/>
    <cellStyle name="Check Cell 2 5" xfId="143" xr:uid="{00000000-0005-0000-0000-00008B000000}"/>
    <cellStyle name="column field" xfId="225" xr:uid="{00000000-0005-0000-0000-00008C000000}"/>
    <cellStyle name="Comma" xfId="221" builtinId="3"/>
    <cellStyle name="Explanatory Text 2" xfId="144" xr:uid="{00000000-0005-0000-0000-00008E000000}"/>
    <cellStyle name="Explanatory Text 2 2" xfId="145" xr:uid="{00000000-0005-0000-0000-00008F000000}"/>
    <cellStyle name="Explanatory Text 2 3" xfId="146" xr:uid="{00000000-0005-0000-0000-000090000000}"/>
    <cellStyle name="Explanatory Text 2 4" xfId="147" xr:uid="{00000000-0005-0000-0000-000091000000}"/>
    <cellStyle name="Explanatory Text 2 5" xfId="148" xr:uid="{00000000-0005-0000-0000-000092000000}"/>
    <cellStyle name="Fade out" xfId="5" xr:uid="{00000000-0005-0000-0000-000093000000}"/>
    <cellStyle name="field" xfId="226" xr:uid="{00000000-0005-0000-0000-000094000000}"/>
    <cellStyle name="field names" xfId="227" xr:uid="{00000000-0005-0000-0000-000095000000}"/>
    <cellStyle name="footer" xfId="228" xr:uid="{00000000-0005-0000-0000-000096000000}"/>
    <cellStyle name="Good 2" xfId="149" xr:uid="{00000000-0005-0000-0000-000097000000}"/>
    <cellStyle name="Good 2 2" xfId="150" xr:uid="{00000000-0005-0000-0000-000098000000}"/>
    <cellStyle name="Good 2 3" xfId="151" xr:uid="{00000000-0005-0000-0000-000099000000}"/>
    <cellStyle name="Good 2 4" xfId="152" xr:uid="{00000000-0005-0000-0000-00009A000000}"/>
    <cellStyle name="Good 2 5" xfId="153" xr:uid="{00000000-0005-0000-0000-00009B000000}"/>
    <cellStyle name="heading" xfId="229" xr:uid="{00000000-0005-0000-0000-00009C000000}"/>
    <cellStyle name="Heading 1 2" xfId="154" xr:uid="{00000000-0005-0000-0000-00009D000000}"/>
    <cellStyle name="Heading 1 2 2" xfId="155" xr:uid="{00000000-0005-0000-0000-00009E000000}"/>
    <cellStyle name="Heading 1 2 3" xfId="156" xr:uid="{00000000-0005-0000-0000-00009F000000}"/>
    <cellStyle name="Heading 1 2 4" xfId="157" xr:uid="{00000000-0005-0000-0000-0000A0000000}"/>
    <cellStyle name="Heading 1 2 5" xfId="158" xr:uid="{00000000-0005-0000-0000-0000A1000000}"/>
    <cellStyle name="Heading 2 2" xfId="159" xr:uid="{00000000-0005-0000-0000-0000A2000000}"/>
    <cellStyle name="Heading 2 2 2" xfId="160" xr:uid="{00000000-0005-0000-0000-0000A3000000}"/>
    <cellStyle name="Heading 2 2 3" xfId="161" xr:uid="{00000000-0005-0000-0000-0000A4000000}"/>
    <cellStyle name="Heading 2 2 4" xfId="162" xr:uid="{00000000-0005-0000-0000-0000A5000000}"/>
    <cellStyle name="Heading 2 2 5" xfId="163" xr:uid="{00000000-0005-0000-0000-0000A6000000}"/>
    <cellStyle name="Heading 3 2" xfId="164" xr:uid="{00000000-0005-0000-0000-0000A7000000}"/>
    <cellStyle name="Heading 3 2 2" xfId="165" xr:uid="{00000000-0005-0000-0000-0000A8000000}"/>
    <cellStyle name="Heading 3 2 3" xfId="166" xr:uid="{00000000-0005-0000-0000-0000A9000000}"/>
    <cellStyle name="Heading 3 2 4" xfId="167" xr:uid="{00000000-0005-0000-0000-0000AA000000}"/>
    <cellStyle name="Heading 3 2 5" xfId="168" xr:uid="{00000000-0005-0000-0000-0000AB000000}"/>
    <cellStyle name="Heading 4 2" xfId="169" xr:uid="{00000000-0005-0000-0000-0000AC000000}"/>
    <cellStyle name="Heading 4 2 2" xfId="170" xr:uid="{00000000-0005-0000-0000-0000AD000000}"/>
    <cellStyle name="Heading 4 2 3" xfId="171" xr:uid="{00000000-0005-0000-0000-0000AE000000}"/>
    <cellStyle name="Heading 4 2 4" xfId="172" xr:uid="{00000000-0005-0000-0000-0000AF000000}"/>
    <cellStyle name="Heading 4 2 5" xfId="173" xr:uid="{00000000-0005-0000-0000-0000B0000000}"/>
    <cellStyle name="Input 2" xfId="174" xr:uid="{00000000-0005-0000-0000-0000B1000000}"/>
    <cellStyle name="Input 2 2" xfId="175" xr:uid="{00000000-0005-0000-0000-0000B2000000}"/>
    <cellStyle name="Input 2 3" xfId="176" xr:uid="{00000000-0005-0000-0000-0000B3000000}"/>
    <cellStyle name="Input 2 4" xfId="177" xr:uid="{00000000-0005-0000-0000-0000B4000000}"/>
    <cellStyle name="Input 2 5" xfId="178" xr:uid="{00000000-0005-0000-0000-0000B5000000}"/>
    <cellStyle name="Linked Cell 2" xfId="179" xr:uid="{00000000-0005-0000-0000-0000B6000000}"/>
    <cellStyle name="Linked Cell 2 2" xfId="180" xr:uid="{00000000-0005-0000-0000-0000B7000000}"/>
    <cellStyle name="Linked Cell 2 3" xfId="181" xr:uid="{00000000-0005-0000-0000-0000B8000000}"/>
    <cellStyle name="Linked Cell 2 4" xfId="182" xr:uid="{00000000-0005-0000-0000-0000B9000000}"/>
    <cellStyle name="Linked Cell 2 5" xfId="183" xr:uid="{00000000-0005-0000-0000-0000BA000000}"/>
    <cellStyle name="Neutral" xfId="235" builtinId="28"/>
    <cellStyle name="Neutral 2" xfId="184" xr:uid="{00000000-0005-0000-0000-0000BB000000}"/>
    <cellStyle name="Neutral 2 2" xfId="185" xr:uid="{00000000-0005-0000-0000-0000BC000000}"/>
    <cellStyle name="Neutral 2 3" xfId="186" xr:uid="{00000000-0005-0000-0000-0000BD000000}"/>
    <cellStyle name="Neutral 2 4" xfId="187" xr:uid="{00000000-0005-0000-0000-0000BE000000}"/>
    <cellStyle name="Neutral 2 5" xfId="188" xr:uid="{00000000-0005-0000-0000-0000BF000000}"/>
    <cellStyle name="Normal" xfId="0" builtinId="0"/>
    <cellStyle name="Normal 2" xfId="8" xr:uid="{00000000-0005-0000-0000-0000C1000000}"/>
    <cellStyle name="Normal 2 2" xfId="189" xr:uid="{00000000-0005-0000-0000-0000C2000000}"/>
    <cellStyle name="Normal 2 2 2" xfId="230" xr:uid="{00000000-0005-0000-0000-0000C3000000}"/>
    <cellStyle name="Normal 2 3" xfId="6" xr:uid="{00000000-0005-0000-0000-0000C4000000}"/>
    <cellStyle name="Normal 3" xfId="190" xr:uid="{00000000-0005-0000-0000-0000C5000000}"/>
    <cellStyle name="Normal 3 2" xfId="191" xr:uid="{00000000-0005-0000-0000-0000C6000000}"/>
    <cellStyle name="Normal 3 3" xfId="223" xr:uid="{00000000-0005-0000-0000-0000C7000000}"/>
    <cellStyle name="Normal 4" xfId="192" xr:uid="{00000000-0005-0000-0000-0000C8000000}"/>
    <cellStyle name="Normal 5" xfId="7" xr:uid="{00000000-0005-0000-0000-0000C9000000}"/>
    <cellStyle name="Normal 7" xfId="193" xr:uid="{00000000-0005-0000-0000-0000CA000000}"/>
    <cellStyle name="Normal_shopping centre design edit.xls" xfId="1" xr:uid="{00000000-0005-0000-0000-0000CE000000}"/>
    <cellStyle name="Note 2" xfId="194" xr:uid="{00000000-0005-0000-0000-0000CF000000}"/>
    <cellStyle name="Note 2 2" xfId="195" xr:uid="{00000000-0005-0000-0000-0000D0000000}"/>
    <cellStyle name="Note 2 3" xfId="196" xr:uid="{00000000-0005-0000-0000-0000D1000000}"/>
    <cellStyle name="Note 2 4" xfId="197" xr:uid="{00000000-0005-0000-0000-0000D2000000}"/>
    <cellStyle name="Note 2 5" xfId="198" xr:uid="{00000000-0005-0000-0000-0000D3000000}"/>
    <cellStyle name="Output 2" xfId="199" xr:uid="{00000000-0005-0000-0000-0000D4000000}"/>
    <cellStyle name="Output 2 2" xfId="200" xr:uid="{00000000-0005-0000-0000-0000D5000000}"/>
    <cellStyle name="Output 2 3" xfId="201" xr:uid="{00000000-0005-0000-0000-0000D6000000}"/>
    <cellStyle name="Output 2 4" xfId="202" xr:uid="{00000000-0005-0000-0000-0000D7000000}"/>
    <cellStyle name="Output 2 5" xfId="203" xr:uid="{00000000-0005-0000-0000-0000D8000000}"/>
    <cellStyle name="Percent" xfId="220" builtinId="5"/>
    <cellStyle name="Percent 2" xfId="204" xr:uid="{00000000-0005-0000-0000-0000DA000000}"/>
    <cellStyle name="Percent 3" xfId="231" xr:uid="{00000000-0005-0000-0000-0000DB000000}"/>
    <cellStyle name="Percent 4" xfId="232" xr:uid="{00000000-0005-0000-0000-0000DC000000}"/>
    <cellStyle name="rowfield" xfId="233" xr:uid="{00000000-0005-0000-0000-0000DD000000}"/>
    <cellStyle name="Test" xfId="234" xr:uid="{00000000-0005-0000-0000-0000DE000000}"/>
    <cellStyle name="Title 2" xfId="205" xr:uid="{00000000-0005-0000-0000-0000DF000000}"/>
    <cellStyle name="Title 2 2" xfId="206" xr:uid="{00000000-0005-0000-0000-0000E0000000}"/>
    <cellStyle name="Title 2 3" xfId="207" xr:uid="{00000000-0005-0000-0000-0000E1000000}"/>
    <cellStyle name="Title 2 4" xfId="208" xr:uid="{00000000-0005-0000-0000-0000E2000000}"/>
    <cellStyle name="Title 2 5" xfId="209" xr:uid="{00000000-0005-0000-0000-0000E3000000}"/>
    <cellStyle name="Total 2" xfId="210" xr:uid="{00000000-0005-0000-0000-0000E4000000}"/>
    <cellStyle name="Total 2 2" xfId="211" xr:uid="{00000000-0005-0000-0000-0000E5000000}"/>
    <cellStyle name="Total 2 3" xfId="212" xr:uid="{00000000-0005-0000-0000-0000E6000000}"/>
    <cellStyle name="Total 2 4" xfId="213" xr:uid="{00000000-0005-0000-0000-0000E7000000}"/>
    <cellStyle name="Total 2 5" xfId="214" xr:uid="{00000000-0005-0000-0000-0000E8000000}"/>
    <cellStyle name="Warning Text 2" xfId="215" xr:uid="{00000000-0005-0000-0000-0000E9000000}"/>
    <cellStyle name="Warning Text 2 2" xfId="216" xr:uid="{00000000-0005-0000-0000-0000EA000000}"/>
    <cellStyle name="Warning Text 2 3" xfId="217" xr:uid="{00000000-0005-0000-0000-0000EB000000}"/>
    <cellStyle name="Warning Text 2 4" xfId="218" xr:uid="{00000000-0005-0000-0000-0000EC000000}"/>
    <cellStyle name="Warning Text 2 5" xfId="219" xr:uid="{00000000-0005-0000-0000-0000ED000000}"/>
  </cellStyles>
  <dxfs count="61">
    <dxf>
      <font>
        <color rgb="FFC00000"/>
      </font>
      <fill>
        <patternFill>
          <bgColor rgb="FFFD9191"/>
        </patternFill>
      </fill>
    </dxf>
    <dxf>
      <font>
        <color rgb="FFC00000"/>
      </font>
      <fill>
        <patternFill>
          <bgColor rgb="FFFD9191"/>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patternType="solid">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ill>
        <patternFill>
          <bgColor rgb="FFFFEB9C"/>
        </patternFill>
      </fill>
    </dxf>
    <dxf>
      <font>
        <color theme="8" tint="0.39994506668294322"/>
      </font>
      <fill>
        <patternFill>
          <bgColor theme="2" tint="-4.9989318521683403E-2"/>
        </patternFill>
      </fill>
    </dxf>
    <dxf>
      <font>
        <color rgb="FFC00000"/>
      </font>
      <fill>
        <patternFill>
          <bgColor rgb="FFFD9191"/>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rgb="FFC00000"/>
      </font>
      <fill>
        <patternFill>
          <bgColor rgb="FFFD9191"/>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val="0"/>
        <color theme="8" tint="0.39994506668294322"/>
      </font>
      <fill>
        <patternFill>
          <bgColor theme="2" tint="-4.9989318521683403E-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font>
    </dxf>
    <dxf>
      <font>
        <color theme="1"/>
      </font>
      <fill>
        <patternFill>
          <bgColor theme="0"/>
        </patternFill>
      </fill>
    </dxf>
    <dxf>
      <font>
        <color theme="1"/>
      </font>
      <fill>
        <patternFill>
          <bgColor theme="0"/>
        </patternFill>
      </fill>
    </dxf>
    <dxf>
      <font>
        <color theme="1"/>
      </font>
      <fill>
        <patternFill>
          <bgColor theme="2"/>
        </patternFill>
      </fill>
    </dxf>
    <dxf>
      <font>
        <strike/>
      </font>
    </dxf>
    <dxf>
      <font>
        <strike/>
      </font>
    </dxf>
  </dxfs>
  <tableStyles count="0" defaultTableStyle="TableStyleMedium9" defaultPivotStyle="PivotStyleLight16"/>
  <colors>
    <mruColors>
      <color rgb="FFFFF9DD"/>
      <color rgb="FFCCAA00"/>
      <color rgb="FFFFEB9C"/>
      <color rgb="FFFFB70E"/>
      <color rgb="FFFF3300"/>
      <color rgb="FF000000"/>
      <color rgb="FFFD9191"/>
      <color rgb="FFFC6C6C"/>
      <color rgb="FFF8875A"/>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37" lockText="1" noThreeD="1"/>
</file>

<file path=xl/ctrlProps/ctrlProp10.xml><?xml version="1.0" encoding="utf-8"?>
<formControlPr xmlns="http://schemas.microsoft.com/office/spreadsheetml/2009/9/main" objectType="CheckBox" fmlaLink="$B$75" lockText="1" noThreeD="1"/>
</file>

<file path=xl/ctrlProps/ctrlProp11.xml><?xml version="1.0" encoding="utf-8"?>
<formControlPr xmlns="http://schemas.microsoft.com/office/spreadsheetml/2009/9/main" objectType="CheckBox" fmlaLink="$B$76" lockText="1" noThreeD="1"/>
</file>

<file path=xl/ctrlProps/ctrlProp12.xml><?xml version="1.0" encoding="utf-8"?>
<formControlPr xmlns="http://schemas.microsoft.com/office/spreadsheetml/2009/9/main" objectType="CheckBox" fmlaLink="$B$84" lockText="1" noThreeD="1"/>
</file>

<file path=xl/ctrlProps/ctrlProp13.xml><?xml version="1.0" encoding="utf-8"?>
<formControlPr xmlns="http://schemas.microsoft.com/office/spreadsheetml/2009/9/main" objectType="CheckBox" fmlaLink="$B$67" lockText="1" noThreeD="1"/>
</file>

<file path=xl/ctrlProps/ctrlProp14.xml><?xml version="1.0" encoding="utf-8"?>
<formControlPr xmlns="http://schemas.microsoft.com/office/spreadsheetml/2009/9/main" objectType="CheckBox" fmlaLink="$B$28" lockText="1" noThreeD="1"/>
</file>

<file path=xl/ctrlProps/ctrlProp15.xml><?xml version="1.0" encoding="utf-8"?>
<formControlPr xmlns="http://schemas.microsoft.com/office/spreadsheetml/2009/9/main" objectType="CheckBox" fmlaLink="$B$29" lockText="1" noThreeD="1"/>
</file>

<file path=xl/ctrlProps/ctrlProp16.xml><?xml version="1.0" encoding="utf-8"?>
<formControlPr xmlns="http://schemas.microsoft.com/office/spreadsheetml/2009/9/main" objectType="CheckBox" fmlaLink="$B$30" lockText="1" noThreeD="1"/>
</file>

<file path=xl/ctrlProps/ctrlProp17.xml><?xml version="1.0" encoding="utf-8"?>
<formControlPr xmlns="http://schemas.microsoft.com/office/spreadsheetml/2009/9/main" objectType="CheckBox" fmlaLink="$B$31" lockText="1" noThreeD="1"/>
</file>

<file path=xl/ctrlProps/ctrlProp18.xml><?xml version="1.0" encoding="utf-8"?>
<formControlPr xmlns="http://schemas.microsoft.com/office/spreadsheetml/2009/9/main" objectType="CheckBox" fmlaLink="$B$32" lockText="1" noThreeD="1"/>
</file>

<file path=xl/ctrlProps/ctrlProp19.xml><?xml version="1.0" encoding="utf-8"?>
<formControlPr xmlns="http://schemas.microsoft.com/office/spreadsheetml/2009/9/main" objectType="CheckBox" fmlaLink="$B$33" lockText="1" noThreeD="1"/>
</file>

<file path=xl/ctrlProps/ctrlProp2.xml><?xml version="1.0" encoding="utf-8"?>
<formControlPr xmlns="http://schemas.microsoft.com/office/spreadsheetml/2009/9/main" objectType="CheckBox" fmlaLink="$B39" lockText="1" noThreeD="1"/>
</file>

<file path=xl/ctrlProps/ctrlProp20.xml><?xml version="1.0" encoding="utf-8"?>
<formControlPr xmlns="http://schemas.microsoft.com/office/spreadsheetml/2009/9/main" objectType="CheckBox" fmlaLink="$B$35" lockText="1" noThreeD="1"/>
</file>

<file path=xl/ctrlProps/ctrlProp21.xml><?xml version="1.0" encoding="utf-8"?>
<formControlPr xmlns="http://schemas.microsoft.com/office/spreadsheetml/2009/9/main" objectType="CheckBox" fmlaLink="$B$36" lockText="1" noThreeD="1"/>
</file>

<file path=xl/ctrlProps/ctrlProp22.xml><?xml version="1.0" encoding="utf-8"?>
<formControlPr xmlns="http://schemas.microsoft.com/office/spreadsheetml/2009/9/main" objectType="CheckBox" fmlaLink="$B$41" lockText="1" noThreeD="1"/>
</file>

<file path=xl/ctrlProps/ctrlProp23.xml><?xml version="1.0" encoding="utf-8"?>
<formControlPr xmlns="http://schemas.microsoft.com/office/spreadsheetml/2009/9/main" objectType="CheckBox" fmlaLink="$B$42" lockText="1" noThreeD="1"/>
</file>

<file path=xl/ctrlProps/ctrlProp24.xml><?xml version="1.0" encoding="utf-8"?>
<formControlPr xmlns="http://schemas.microsoft.com/office/spreadsheetml/2009/9/main" objectType="CheckBox" fmlaLink="$B$43" lockText="1" noThreeD="1"/>
</file>

<file path=xl/ctrlProps/ctrlProp25.xml><?xml version="1.0" encoding="utf-8"?>
<formControlPr xmlns="http://schemas.microsoft.com/office/spreadsheetml/2009/9/main" objectType="CheckBox" fmlaLink="$B$54" lockText="1" noThreeD="1"/>
</file>

<file path=xl/ctrlProps/ctrlProp26.xml><?xml version="1.0" encoding="utf-8"?>
<formControlPr xmlns="http://schemas.microsoft.com/office/spreadsheetml/2009/9/main" objectType="CheckBox" fmlaLink="$B$59" lockText="1" noThreeD="1"/>
</file>

<file path=xl/ctrlProps/ctrlProp27.xml><?xml version="1.0" encoding="utf-8"?>
<formControlPr xmlns="http://schemas.microsoft.com/office/spreadsheetml/2009/9/main" objectType="CheckBox" fmlaLink="$B$56" lockText="1" noThreeD="1"/>
</file>

<file path=xl/ctrlProps/ctrlProp28.xml><?xml version="1.0" encoding="utf-8"?>
<formControlPr xmlns="http://schemas.microsoft.com/office/spreadsheetml/2009/9/main" objectType="CheckBox" fmlaLink="$B$57" lockText="1" noThreeD="1"/>
</file>

<file path=xl/ctrlProps/ctrlProp29.xml><?xml version="1.0" encoding="utf-8"?>
<formControlPr xmlns="http://schemas.microsoft.com/office/spreadsheetml/2009/9/main" objectType="CheckBox" fmlaLink="$B$58" lockText="1" noThreeD="1"/>
</file>

<file path=xl/ctrlProps/ctrlProp3.xml><?xml version="1.0" encoding="utf-8"?>
<formControlPr xmlns="http://schemas.microsoft.com/office/spreadsheetml/2009/9/main" objectType="CheckBox" fmlaLink="$B$40" lockText="1" noThreeD="1"/>
</file>

<file path=xl/ctrlProps/ctrlProp4.xml><?xml version="1.0" encoding="utf-8"?>
<formControlPr xmlns="http://schemas.microsoft.com/office/spreadsheetml/2009/9/main" objectType="CheckBox" fmlaLink="$B$45" lockText="1" noThreeD="1"/>
</file>

<file path=xl/ctrlProps/ctrlProp5.xml><?xml version="1.0" encoding="utf-8"?>
<formControlPr xmlns="http://schemas.microsoft.com/office/spreadsheetml/2009/9/main" objectType="CheckBox" fmlaLink="$B$83" lockText="1" noThreeD="1"/>
</file>

<file path=xl/ctrlProps/ctrlProp6.xml><?xml version="1.0" encoding="utf-8"?>
<formControlPr xmlns="http://schemas.microsoft.com/office/spreadsheetml/2009/9/main" objectType="CheckBox" fmlaLink="$B$101" lockText="1" noThreeD="1"/>
</file>

<file path=xl/ctrlProps/ctrlProp7.xml><?xml version="1.0" encoding="utf-8"?>
<formControlPr xmlns="http://schemas.microsoft.com/office/spreadsheetml/2009/9/main" objectType="CheckBox" fmlaLink="$B$100" lockText="1" noThreeD="1"/>
</file>

<file path=xl/ctrlProps/ctrlProp8.xml><?xml version="1.0" encoding="utf-8"?>
<formControlPr xmlns="http://schemas.microsoft.com/office/spreadsheetml/2009/9/main" objectType="CheckBox" fmlaLink="$B$102" lockText="1" noThreeD="1"/>
</file>

<file path=xl/ctrlProps/ctrlProp9.xml><?xml version="1.0" encoding="utf-8"?>
<formControlPr xmlns="http://schemas.microsoft.com/office/spreadsheetml/2009/9/main" objectType="CheckBox" fmlaLink="$B$7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36</xdr:row>
          <xdr:rowOff>171450</xdr:rowOff>
        </xdr:from>
        <xdr:to>
          <xdr:col>5</xdr:col>
          <xdr:colOff>295275</xdr:colOff>
          <xdr:row>36</xdr:row>
          <xdr:rowOff>381000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171450</xdr:rowOff>
        </xdr:from>
        <xdr:to>
          <xdr:col>5</xdr:col>
          <xdr:colOff>295275</xdr:colOff>
          <xdr:row>38</xdr:row>
          <xdr:rowOff>381000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171450</xdr:rowOff>
        </xdr:from>
        <xdr:to>
          <xdr:col>5</xdr:col>
          <xdr:colOff>276225</xdr:colOff>
          <xdr:row>39</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133350</xdr:rowOff>
        </xdr:from>
        <xdr:to>
          <xdr:col>5</xdr:col>
          <xdr:colOff>257175</xdr:colOff>
          <xdr:row>44</xdr:row>
          <xdr:rowOff>342900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82</xdr:row>
          <xdr:rowOff>171450</xdr:rowOff>
        </xdr:from>
        <xdr:to>
          <xdr:col>5</xdr:col>
          <xdr:colOff>285750</xdr:colOff>
          <xdr:row>82</xdr:row>
          <xdr:rowOff>381000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100</xdr:row>
          <xdr:rowOff>171450</xdr:rowOff>
        </xdr:from>
        <xdr:to>
          <xdr:col>5</xdr:col>
          <xdr:colOff>285750</xdr:colOff>
          <xdr:row>100</xdr:row>
          <xdr:rowOff>381000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4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99</xdr:row>
          <xdr:rowOff>171450</xdr:rowOff>
        </xdr:from>
        <xdr:to>
          <xdr:col>5</xdr:col>
          <xdr:colOff>285750</xdr:colOff>
          <xdr:row>99</xdr:row>
          <xdr:rowOff>381000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4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101</xdr:row>
          <xdr:rowOff>171450</xdr:rowOff>
        </xdr:from>
        <xdr:to>
          <xdr:col>5</xdr:col>
          <xdr:colOff>285750</xdr:colOff>
          <xdr:row>101</xdr:row>
          <xdr:rowOff>381000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4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73</xdr:row>
          <xdr:rowOff>171450</xdr:rowOff>
        </xdr:from>
        <xdr:to>
          <xdr:col>5</xdr:col>
          <xdr:colOff>285750</xdr:colOff>
          <xdr:row>73</xdr:row>
          <xdr:rowOff>381000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4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74</xdr:row>
          <xdr:rowOff>171450</xdr:rowOff>
        </xdr:from>
        <xdr:to>
          <xdr:col>5</xdr:col>
          <xdr:colOff>285750</xdr:colOff>
          <xdr:row>74</xdr:row>
          <xdr:rowOff>381000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4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75</xdr:row>
          <xdr:rowOff>171450</xdr:rowOff>
        </xdr:from>
        <xdr:to>
          <xdr:col>5</xdr:col>
          <xdr:colOff>285750</xdr:colOff>
          <xdr:row>75</xdr:row>
          <xdr:rowOff>381000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4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83</xdr:row>
          <xdr:rowOff>171450</xdr:rowOff>
        </xdr:from>
        <xdr:to>
          <xdr:col>5</xdr:col>
          <xdr:colOff>285750</xdr:colOff>
          <xdr:row>83</xdr:row>
          <xdr:rowOff>381000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4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171450</xdr:rowOff>
        </xdr:from>
        <xdr:to>
          <xdr:col>5</xdr:col>
          <xdr:colOff>285750</xdr:colOff>
          <xdr:row>66</xdr:row>
          <xdr:rowOff>381000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4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171450</xdr:rowOff>
        </xdr:from>
        <xdr:to>
          <xdr:col>5</xdr:col>
          <xdr:colOff>295275</xdr:colOff>
          <xdr:row>27</xdr:row>
          <xdr:rowOff>381000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4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171450</xdr:rowOff>
        </xdr:from>
        <xdr:to>
          <xdr:col>5</xdr:col>
          <xdr:colOff>295275</xdr:colOff>
          <xdr:row>28</xdr:row>
          <xdr:rowOff>381000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4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29</xdr:row>
          <xdr:rowOff>171450</xdr:rowOff>
        </xdr:from>
        <xdr:to>
          <xdr:col>5</xdr:col>
          <xdr:colOff>295275</xdr:colOff>
          <xdr:row>29</xdr:row>
          <xdr:rowOff>381000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400-00002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30</xdr:row>
          <xdr:rowOff>171450</xdr:rowOff>
        </xdr:from>
        <xdr:to>
          <xdr:col>5</xdr:col>
          <xdr:colOff>295275</xdr:colOff>
          <xdr:row>30</xdr:row>
          <xdr:rowOff>381000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4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31</xdr:row>
          <xdr:rowOff>171450</xdr:rowOff>
        </xdr:from>
        <xdr:to>
          <xdr:col>5</xdr:col>
          <xdr:colOff>295275</xdr:colOff>
          <xdr:row>31</xdr:row>
          <xdr:rowOff>381000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4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32</xdr:row>
          <xdr:rowOff>171450</xdr:rowOff>
        </xdr:from>
        <xdr:to>
          <xdr:col>5</xdr:col>
          <xdr:colOff>295275</xdr:colOff>
          <xdr:row>32</xdr:row>
          <xdr:rowOff>381000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4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171450</xdr:rowOff>
        </xdr:from>
        <xdr:to>
          <xdr:col>5</xdr:col>
          <xdr:colOff>295275</xdr:colOff>
          <xdr:row>34</xdr:row>
          <xdr:rowOff>381000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4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35</xdr:row>
          <xdr:rowOff>171450</xdr:rowOff>
        </xdr:from>
        <xdr:to>
          <xdr:col>5</xdr:col>
          <xdr:colOff>295275</xdr:colOff>
          <xdr:row>35</xdr:row>
          <xdr:rowOff>381000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4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171450</xdr:rowOff>
        </xdr:from>
        <xdr:to>
          <xdr:col>5</xdr:col>
          <xdr:colOff>295275</xdr:colOff>
          <xdr:row>40</xdr:row>
          <xdr:rowOff>381000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4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171450</xdr:rowOff>
        </xdr:from>
        <xdr:to>
          <xdr:col>5</xdr:col>
          <xdr:colOff>295275</xdr:colOff>
          <xdr:row>41</xdr:row>
          <xdr:rowOff>381000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4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171450</xdr:rowOff>
        </xdr:from>
        <xdr:to>
          <xdr:col>5</xdr:col>
          <xdr:colOff>295275</xdr:colOff>
          <xdr:row>42</xdr:row>
          <xdr:rowOff>381000</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4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133350</xdr:rowOff>
        </xdr:from>
        <xdr:to>
          <xdr:col>5</xdr:col>
          <xdr:colOff>247650</xdr:colOff>
          <xdr:row>53</xdr:row>
          <xdr:rowOff>342900</xdr:rowOff>
        </xdr:to>
        <xdr:sp macro="" textlink="">
          <xdr:nvSpPr>
            <xdr:cNvPr id="41023" name="Check Box 63" hidden="1">
              <a:extLst>
                <a:ext uri="{63B3BB69-23CF-44E3-9099-C40C66FF867C}">
                  <a14:compatExt spid="_x0000_s41023"/>
                </a:ext>
                <a:ext uri="{FF2B5EF4-FFF2-40B4-BE49-F238E27FC236}">
                  <a16:creationId xmlns:a16="http://schemas.microsoft.com/office/drawing/2014/main" id="{00000000-0008-0000-0400-00003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133350</xdr:rowOff>
        </xdr:from>
        <xdr:to>
          <xdr:col>5</xdr:col>
          <xdr:colOff>247650</xdr:colOff>
          <xdr:row>58</xdr:row>
          <xdr:rowOff>342900</xdr:rowOff>
        </xdr:to>
        <xdr:sp macro="" textlink="">
          <xdr:nvSpPr>
            <xdr:cNvPr id="41024" name="Check Box 64" hidden="1">
              <a:extLst>
                <a:ext uri="{63B3BB69-23CF-44E3-9099-C40C66FF867C}">
                  <a14:compatExt spid="_x0000_s41024"/>
                </a:ext>
                <a:ext uri="{FF2B5EF4-FFF2-40B4-BE49-F238E27FC236}">
                  <a16:creationId xmlns:a16="http://schemas.microsoft.com/office/drawing/2014/main" id="{00000000-0008-0000-0400-00004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133350</xdr:rowOff>
        </xdr:from>
        <xdr:to>
          <xdr:col>5</xdr:col>
          <xdr:colOff>247650</xdr:colOff>
          <xdr:row>55</xdr:row>
          <xdr:rowOff>342900</xdr:rowOff>
        </xdr:to>
        <xdr:sp macro="" textlink="">
          <xdr:nvSpPr>
            <xdr:cNvPr id="41027" name="Check Box 67" hidden="1">
              <a:extLst>
                <a:ext uri="{63B3BB69-23CF-44E3-9099-C40C66FF867C}">
                  <a14:compatExt spid="_x0000_s41027"/>
                </a:ext>
                <a:ext uri="{FF2B5EF4-FFF2-40B4-BE49-F238E27FC236}">
                  <a16:creationId xmlns:a16="http://schemas.microsoft.com/office/drawing/2014/main" id="{00000000-0008-0000-0400-00004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133350</xdr:rowOff>
        </xdr:from>
        <xdr:to>
          <xdr:col>5</xdr:col>
          <xdr:colOff>247650</xdr:colOff>
          <xdr:row>56</xdr:row>
          <xdr:rowOff>342900</xdr:rowOff>
        </xdr:to>
        <xdr:sp macro="" textlink="">
          <xdr:nvSpPr>
            <xdr:cNvPr id="41028" name="Check Box 68" hidden="1">
              <a:extLst>
                <a:ext uri="{63B3BB69-23CF-44E3-9099-C40C66FF867C}">
                  <a14:compatExt spid="_x0000_s41028"/>
                </a:ext>
                <a:ext uri="{FF2B5EF4-FFF2-40B4-BE49-F238E27FC236}">
                  <a16:creationId xmlns:a16="http://schemas.microsoft.com/office/drawing/2014/main" id="{00000000-0008-0000-0400-00004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133350</xdr:rowOff>
        </xdr:from>
        <xdr:to>
          <xdr:col>5</xdr:col>
          <xdr:colOff>247650</xdr:colOff>
          <xdr:row>57</xdr:row>
          <xdr:rowOff>342900</xdr:rowOff>
        </xdr:to>
        <xdr:sp macro="" textlink="">
          <xdr:nvSpPr>
            <xdr:cNvPr id="41030" name="Check Box 70" hidden="1">
              <a:extLst>
                <a:ext uri="{63B3BB69-23CF-44E3-9099-C40C66FF867C}">
                  <a14:compatExt spid="_x0000_s41030"/>
                </a:ext>
                <a:ext uri="{FF2B5EF4-FFF2-40B4-BE49-F238E27FC236}">
                  <a16:creationId xmlns:a16="http://schemas.microsoft.com/office/drawing/2014/main" id="{00000000-0008-0000-0400-00004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yd-data/greenstar/GS%20Custom/03%20Pilot/01%20Tool%20Development/05%20Excel/Excel%20-%20Calculators/Green%20Star%20-%20Calculators%20Mixed%20use%20unlocked%20revis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s>
    <sheetDataSet>
      <sheetData sheetId="0"/>
      <sheetData sheetId="1"/>
      <sheetData sheetId="2"/>
      <sheetData sheetId="3"/>
      <sheetData sheetId="4">
        <row r="8">
          <cell r="C8" t="str">
            <v>Name of Building:</v>
          </cell>
        </row>
        <row r="9">
          <cell r="C9" t="str">
            <v>Address of Building:</v>
          </cell>
        </row>
        <row r="15">
          <cell r="C15" t="str">
            <v>Applicant:</v>
          </cell>
        </row>
        <row r="19">
          <cell r="C19" t="str">
            <v>ESD Consultant:</v>
          </cell>
        </row>
        <row r="20">
          <cell r="C20" t="str">
            <v>Project Manager:</v>
          </cell>
        </row>
        <row r="21">
          <cell r="C21" t="str">
            <v>Architect:</v>
          </cell>
        </row>
        <row r="22">
          <cell r="C22" t="str">
            <v>Structural/Civil Engineer:</v>
          </cell>
        </row>
        <row r="23">
          <cell r="C23" t="str">
            <v>Building Services Engineer:</v>
          </cell>
        </row>
        <row r="24">
          <cell r="C24" t="str">
            <v>Quantity Surveyor:</v>
          </cell>
        </row>
        <row r="25">
          <cell r="C25" t="str">
            <v>Acoustic Consultant:</v>
          </cell>
        </row>
        <row r="26">
          <cell r="C26" t="str">
            <v>Landscaping Consultant:</v>
          </cell>
        </row>
        <row r="27">
          <cell r="C27" t="str">
            <v>Building Surveyor:</v>
          </cell>
        </row>
        <row r="28">
          <cell r="C28" t="str">
            <v>Main Contractor:</v>
          </cell>
        </row>
        <row r="31">
          <cell r="C31" t="str">
            <v>Gross Floor Area (GFA) in m2:</v>
          </cell>
        </row>
        <row r="32">
          <cell r="C32" t="str">
            <v>BCA Class 2 and Class 1a (ii) Residential area in m2:</v>
          </cell>
        </row>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Green Star"/>
      <sheetName val="Introduction"/>
      <sheetName val="Disclaimer"/>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row r="5">
          <cell r="B5" t="str">
            <v>No. of Bus, Tram or Ferry Services</v>
          </cell>
        </row>
      </sheetData>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row r="5">
          <cell r="B5" t="str">
            <v>Does the site contain any rare, threatened or vulnerable flora or fauna?</v>
          </cell>
        </row>
      </sheetData>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8"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42"/>
  <sheetViews>
    <sheetView showGridLines="0" showRowColHeaders="0" topLeftCell="A20" zoomScale="115" zoomScaleNormal="115" workbookViewId="0">
      <selection activeCell="B31" sqref="B31"/>
    </sheetView>
  </sheetViews>
  <sheetFormatPr defaultColWidth="9" defaultRowHeight="14" x14ac:dyDescent="0.3"/>
  <cols>
    <col min="1" max="1" width="2.83203125" style="1" customWidth="1"/>
    <col min="2" max="2" width="37.83203125" style="1" customWidth="1"/>
    <col min="3" max="3" width="39.25" style="1" customWidth="1"/>
    <col min="4" max="4" width="50" style="1" customWidth="1"/>
    <col min="5" max="5" width="36.5" style="1" hidden="1" customWidth="1"/>
    <col min="6" max="6" width="13.75" style="1" customWidth="1"/>
    <col min="7" max="16384" width="9" style="1"/>
  </cols>
  <sheetData>
    <row r="1" spans="1:9" hidden="1" x14ac:dyDescent="0.3">
      <c r="A1" s="1" t="s">
        <v>47</v>
      </c>
      <c r="E1" s="1" t="s">
        <v>47</v>
      </c>
    </row>
    <row r="3" spans="1:9" ht="30.75" customHeight="1" x14ac:dyDescent="0.3">
      <c r="B3" s="28" t="s">
        <v>125</v>
      </c>
      <c r="C3" s="10"/>
      <c r="D3" s="10"/>
      <c r="E3" s="10"/>
    </row>
    <row r="4" spans="1:9" x14ac:dyDescent="0.3">
      <c r="B4" s="3"/>
      <c r="C4" s="4"/>
    </row>
    <row r="5" spans="1:9" x14ac:dyDescent="0.3">
      <c r="B5" s="84" t="s">
        <v>188</v>
      </c>
      <c r="C5" s="84"/>
      <c r="E5" s="1" t="s">
        <v>49</v>
      </c>
      <c r="I5" s="2"/>
    </row>
    <row r="6" spans="1:9" x14ac:dyDescent="0.3">
      <c r="B6" s="85" t="s">
        <v>126</v>
      </c>
      <c r="C6" s="86"/>
      <c r="E6" s="1" t="s">
        <v>50</v>
      </c>
      <c r="I6" s="2"/>
    </row>
    <row r="7" spans="1:9" x14ac:dyDescent="0.3">
      <c r="B7" s="174" t="s">
        <v>127</v>
      </c>
      <c r="C7" s="86"/>
      <c r="E7" s="1" t="s">
        <v>51</v>
      </c>
    </row>
    <row r="8" spans="1:9" x14ac:dyDescent="0.3">
      <c r="B8" s="175"/>
      <c r="C8" s="86"/>
      <c r="E8" s="1" t="s">
        <v>52</v>
      </c>
    </row>
    <row r="9" spans="1:9" x14ac:dyDescent="0.3">
      <c r="B9" s="176"/>
      <c r="C9" s="86"/>
      <c r="E9" s="1" t="s">
        <v>53</v>
      </c>
    </row>
    <row r="10" spans="1:9" x14ac:dyDescent="0.3">
      <c r="B10" s="85" t="s">
        <v>54</v>
      </c>
      <c r="C10" s="86"/>
      <c r="E10" s="1" t="s">
        <v>55</v>
      </c>
    </row>
    <row r="11" spans="1:9" x14ac:dyDescent="0.3">
      <c r="B11" s="85" t="s">
        <v>56</v>
      </c>
      <c r="C11" s="86"/>
      <c r="E11" s="1" t="s">
        <v>57</v>
      </c>
    </row>
    <row r="12" spans="1:9" x14ac:dyDescent="0.3">
      <c r="B12" s="87"/>
      <c r="C12" s="88"/>
      <c r="E12" s="1" t="s">
        <v>58</v>
      </c>
    </row>
    <row r="13" spans="1:9" x14ac:dyDescent="0.3">
      <c r="B13" s="84" t="s">
        <v>129</v>
      </c>
      <c r="C13" s="84"/>
    </row>
    <row r="14" spans="1:9" x14ac:dyDescent="0.3">
      <c r="B14" s="85" t="s">
        <v>106</v>
      </c>
      <c r="C14" s="89"/>
    </row>
    <row r="15" spans="1:9" x14ac:dyDescent="0.3">
      <c r="B15" s="85" t="s">
        <v>107</v>
      </c>
      <c r="C15" s="89"/>
    </row>
    <row r="16" spans="1:9" x14ac:dyDescent="0.3">
      <c r="B16" s="85" t="s">
        <v>108</v>
      </c>
      <c r="C16" s="89"/>
    </row>
    <row r="17" spans="2:3" x14ac:dyDescent="0.3">
      <c r="B17" s="85" t="s">
        <v>109</v>
      </c>
      <c r="C17" s="89"/>
    </row>
    <row r="18" spans="2:3" x14ac:dyDescent="0.3">
      <c r="B18" s="85" t="s">
        <v>111</v>
      </c>
      <c r="C18" s="89"/>
    </row>
    <row r="19" spans="2:3" x14ac:dyDescent="0.3">
      <c r="B19" s="85" t="s">
        <v>110</v>
      </c>
      <c r="C19" s="89"/>
    </row>
    <row r="20" spans="2:3" x14ac:dyDescent="0.3">
      <c r="B20" s="85" t="s">
        <v>112</v>
      </c>
      <c r="C20" s="89"/>
    </row>
    <row r="21" spans="2:3" x14ac:dyDescent="0.3">
      <c r="B21" s="84" t="s">
        <v>46</v>
      </c>
      <c r="C21" s="90">
        <f>SUM(C14:C20)</f>
        <v>0</v>
      </c>
    </row>
    <row r="22" spans="2:3" x14ac:dyDescent="0.3">
      <c r="B22" s="87"/>
      <c r="C22" s="88"/>
    </row>
    <row r="23" spans="2:3" x14ac:dyDescent="0.3">
      <c r="B23" s="84" t="s">
        <v>59</v>
      </c>
      <c r="C23" s="84"/>
    </row>
    <row r="24" spans="2:3" x14ac:dyDescent="0.3">
      <c r="B24" s="85" t="s">
        <v>60</v>
      </c>
      <c r="C24" s="86"/>
    </row>
    <row r="25" spans="2:3" x14ac:dyDescent="0.3">
      <c r="B25" s="85" t="s">
        <v>61</v>
      </c>
      <c r="C25" s="86"/>
    </row>
    <row r="26" spans="2:3" x14ac:dyDescent="0.3">
      <c r="B26" s="91"/>
      <c r="C26" s="92"/>
    </row>
    <row r="27" spans="2:3" x14ac:dyDescent="0.3">
      <c r="B27" s="84" t="s">
        <v>72</v>
      </c>
      <c r="C27" s="84" t="s">
        <v>82</v>
      </c>
    </row>
    <row r="28" spans="2:3" x14ac:dyDescent="0.3">
      <c r="B28" s="85" t="s">
        <v>74</v>
      </c>
      <c r="C28" s="86"/>
    </row>
    <row r="29" spans="2:3" x14ac:dyDescent="0.3">
      <c r="B29" s="85" t="s">
        <v>73</v>
      </c>
      <c r="C29" s="86"/>
    </row>
    <row r="30" spans="2:3" x14ac:dyDescent="0.3">
      <c r="B30" s="85" t="s">
        <v>158</v>
      </c>
      <c r="C30" s="86"/>
    </row>
    <row r="31" spans="2:3" x14ac:dyDescent="0.3">
      <c r="B31" s="85" t="s">
        <v>157</v>
      </c>
      <c r="C31" s="86"/>
    </row>
    <row r="32" spans="2:3" x14ac:dyDescent="0.3">
      <c r="B32" s="85" t="s">
        <v>75</v>
      </c>
      <c r="C32" s="86"/>
    </row>
    <row r="33" spans="2:3" x14ac:dyDescent="0.3">
      <c r="B33" s="85" t="s">
        <v>76</v>
      </c>
      <c r="C33" s="100"/>
    </row>
    <row r="34" spans="2:3" x14ac:dyDescent="0.3">
      <c r="B34" s="85" t="s">
        <v>77</v>
      </c>
      <c r="C34" s="86"/>
    </row>
    <row r="35" spans="2:3" x14ac:dyDescent="0.3">
      <c r="B35" s="85" t="s">
        <v>78</v>
      </c>
      <c r="C35" s="86"/>
    </row>
    <row r="36" spans="2:3" x14ac:dyDescent="0.3">
      <c r="B36" s="85" t="s">
        <v>79</v>
      </c>
      <c r="C36" s="86"/>
    </row>
    <row r="37" spans="2:3" x14ac:dyDescent="0.3">
      <c r="B37" s="85" t="s">
        <v>80</v>
      </c>
      <c r="C37" s="86"/>
    </row>
    <row r="38" spans="2:3" x14ac:dyDescent="0.3">
      <c r="B38" s="85" t="s">
        <v>81</v>
      </c>
      <c r="C38" s="86"/>
    </row>
    <row r="39" spans="2:3" x14ac:dyDescent="0.3">
      <c r="B39" s="87"/>
      <c r="C39" s="93"/>
    </row>
    <row r="40" spans="2:3" x14ac:dyDescent="0.3">
      <c r="B40" s="84" t="s">
        <v>156</v>
      </c>
      <c r="C40" s="84"/>
    </row>
    <row r="41" spans="2:3" ht="16.5" customHeight="1" x14ac:dyDescent="0.3">
      <c r="B41" s="174" t="s">
        <v>128</v>
      </c>
      <c r="C41" s="177"/>
    </row>
    <row r="42" spans="2:3" ht="162.75" customHeight="1" x14ac:dyDescent="0.3">
      <c r="B42" s="176"/>
      <c r="C42" s="178"/>
    </row>
  </sheetData>
  <sheetProtection formatCells="0" formatColumns="0" formatRows="0"/>
  <customSheetViews>
    <customSheetView guid="{5013EB9C-19BB-466B-9CDC-5A3743C1EB5F}" scale="115" showGridLines="0" showRowCol="0" fitToPage="1" hiddenRows="1" hiddenColumns="1" topLeftCell="A11">
      <selection activeCell="C6" sqref="C6"/>
      <pageMargins left="0.70866141732283472" right="0.70866141732283472" top="0.74803149606299213" bottom="0.74803149606299213" header="0.31496062992125984" footer="0.31496062992125984"/>
      <pageSetup paperSize="9" orientation="portrait" horizontalDpi="1200" verticalDpi="1200" r:id="rId1"/>
    </customSheetView>
  </customSheetViews>
  <mergeCells count="3">
    <mergeCell ref="B7:B9"/>
    <mergeCell ref="C41:C42"/>
    <mergeCell ref="B41:B42"/>
  </mergeCells>
  <dataValidations count="1">
    <dataValidation type="list" allowBlank="1" showInputMessage="1" showErrorMessage="1" sqref="C11" xr:uid="{00000000-0002-0000-0300-000000000000}">
      <formula1>$E$4:$E$12</formula1>
    </dataValidation>
  </dataValidations>
  <pageMargins left="0.70866141732283472" right="0.70866141732283472" top="0.74803149606299213" bottom="0.74803149606299213" header="0.31496062992125984" footer="0.31496062992125984"/>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G227"/>
  <sheetViews>
    <sheetView tabSelected="1" topLeftCell="E1" zoomScale="70" zoomScaleNormal="70" workbookViewId="0">
      <pane ySplit="6" topLeftCell="A7" activePane="bottomLeft" state="frozen"/>
      <selection activeCell="H44" sqref="H44"/>
      <selection pane="bottomLeft" activeCell="M10" sqref="M10"/>
    </sheetView>
  </sheetViews>
  <sheetFormatPr defaultColWidth="9" defaultRowHeight="14" x14ac:dyDescent="0.3"/>
  <cols>
    <col min="1" max="1" width="8.33203125" style="94" hidden="1" customWidth="1"/>
    <col min="2" max="4" width="8.33203125" style="48" hidden="1" customWidth="1"/>
    <col min="5" max="5" width="8.33203125" style="48" customWidth="1"/>
    <col min="6" max="6" width="24" style="9" customWidth="1"/>
    <col min="7" max="7" width="48.08203125" style="9" customWidth="1"/>
    <col min="8" max="8" width="9.58203125" style="51" customWidth="1"/>
    <col min="9" max="9" width="46.58203125" style="9" customWidth="1"/>
    <col min="10" max="10" width="15.33203125" style="51" customWidth="1"/>
    <col min="11" max="11" width="14" style="51" customWidth="1"/>
    <col min="12" max="12" width="14" style="53" customWidth="1"/>
    <col min="13" max="15" width="66.58203125" style="9" customWidth="1"/>
    <col min="16" max="16" width="8.58203125" style="53" hidden="1" customWidth="1"/>
    <col min="17" max="20" width="54.58203125" style="53" hidden="1" customWidth="1"/>
    <col min="21" max="33" width="9" style="53" hidden="1" customWidth="1"/>
    <col min="34" max="40" width="0" style="53" hidden="1" customWidth="1"/>
    <col min="41" max="16384" width="9" style="53"/>
  </cols>
  <sheetData>
    <row r="1" spans="1:28" ht="45" customHeight="1" x14ac:dyDescent="1.05">
      <c r="A1" s="94" t="s">
        <v>47</v>
      </c>
      <c r="B1" s="48" t="s">
        <v>47</v>
      </c>
      <c r="F1" s="216" t="s">
        <v>248</v>
      </c>
      <c r="G1" s="217"/>
      <c r="H1" s="217"/>
      <c r="I1" s="217"/>
      <c r="J1" s="49"/>
      <c r="K1" s="49"/>
      <c r="L1" s="50"/>
      <c r="P1" s="208" t="s">
        <v>218</v>
      </c>
      <c r="Q1" s="209"/>
      <c r="R1" s="209"/>
      <c r="S1" s="53" t="s">
        <v>47</v>
      </c>
    </row>
    <row r="2" spans="1:28" ht="30.75" customHeight="1" x14ac:dyDescent="0.3">
      <c r="F2" s="26"/>
      <c r="G2" s="27"/>
      <c r="H2" s="27"/>
      <c r="I2" s="27"/>
      <c r="J2" s="23"/>
      <c r="K2" s="49"/>
      <c r="L2" s="50"/>
      <c r="P2" s="210" t="s">
        <v>223</v>
      </c>
      <c r="Q2" s="211"/>
      <c r="R2" s="212"/>
    </row>
    <row r="3" spans="1:28" ht="45" customHeight="1" x14ac:dyDescent="0.3">
      <c r="F3" s="15" t="s">
        <v>62</v>
      </c>
      <c r="G3" s="218"/>
      <c r="H3" s="219"/>
      <c r="I3" s="54"/>
      <c r="J3" s="55" t="s">
        <v>136</v>
      </c>
      <c r="K3" s="55" t="s">
        <v>181</v>
      </c>
      <c r="P3" s="213"/>
      <c r="Q3" s="214"/>
      <c r="R3" s="215"/>
    </row>
    <row r="4" spans="1:28" ht="45" customHeight="1" x14ac:dyDescent="0.3">
      <c r="F4" s="16" t="s">
        <v>102</v>
      </c>
      <c r="G4" s="220" t="str">
        <f>IF(K4&gt;=75,"6 Stars - World Excellence",IF(K4&gt;=60,"5 Star - Australian Excellence",IF(K4&gt;=45,"4 Star - Best Practice","")))</f>
        <v/>
      </c>
      <c r="H4" s="221"/>
      <c r="I4" s="57"/>
      <c r="J4" s="20">
        <f>J114</f>
        <v>100</v>
      </c>
      <c r="K4" s="44">
        <f>K117</f>
        <v>0</v>
      </c>
      <c r="M4" s="5"/>
      <c r="N4" s="5"/>
      <c r="O4" s="5"/>
    </row>
    <row r="5" spans="1:28" ht="17.25" customHeight="1" x14ac:dyDescent="0.3">
      <c r="G5" s="58"/>
      <c r="H5" s="49"/>
      <c r="I5" s="58"/>
      <c r="J5" s="49"/>
      <c r="K5" s="49"/>
      <c r="L5" s="56"/>
      <c r="M5" s="6"/>
      <c r="N5" s="6"/>
      <c r="O5" s="6"/>
      <c r="AB5" s="53" t="s">
        <v>238</v>
      </c>
    </row>
    <row r="6" spans="1:28" ht="45" customHeight="1" x14ac:dyDescent="0.35">
      <c r="E6" s="76" t="s">
        <v>179</v>
      </c>
      <c r="F6" s="59" t="s">
        <v>13</v>
      </c>
      <c r="G6" s="59" t="s">
        <v>43</v>
      </c>
      <c r="H6" s="55" t="s">
        <v>63</v>
      </c>
      <c r="I6" s="59" t="s">
        <v>14</v>
      </c>
      <c r="J6" s="55" t="s">
        <v>48</v>
      </c>
      <c r="K6" s="55" t="s">
        <v>15</v>
      </c>
      <c r="L6" s="60"/>
      <c r="M6" s="222" t="s">
        <v>249</v>
      </c>
      <c r="N6" s="222"/>
      <c r="O6" s="222"/>
      <c r="P6" s="126" t="s">
        <v>219</v>
      </c>
      <c r="Q6" s="126" t="s">
        <v>220</v>
      </c>
      <c r="R6" s="126" t="s">
        <v>221</v>
      </c>
      <c r="S6" s="126" t="s">
        <v>222</v>
      </c>
      <c r="T6" s="126" t="s">
        <v>225</v>
      </c>
      <c r="AA6" s="45" t="s">
        <v>197</v>
      </c>
      <c r="AB6" s="53" t="s">
        <v>83</v>
      </c>
    </row>
    <row r="7" spans="1:28" ht="45" customHeight="1" x14ac:dyDescent="0.35">
      <c r="E7" s="25"/>
      <c r="F7" s="179" t="s">
        <v>0</v>
      </c>
      <c r="G7" s="179"/>
      <c r="H7" s="179"/>
      <c r="I7" s="179"/>
      <c r="J7" s="25">
        <f>SUM(J8:J24)</f>
        <v>13</v>
      </c>
      <c r="K7" s="25"/>
      <c r="L7" s="60"/>
      <c r="M7" s="25"/>
      <c r="N7" s="25"/>
      <c r="O7" s="25"/>
      <c r="P7" s="126" t="s">
        <v>224</v>
      </c>
      <c r="Q7" s="126" t="s">
        <v>226</v>
      </c>
      <c r="R7" s="126" t="s">
        <v>227</v>
      </c>
      <c r="S7" s="126"/>
      <c r="T7" s="126"/>
      <c r="AA7" s="45" t="s">
        <v>198</v>
      </c>
      <c r="AB7" s="53" t="s">
        <v>84</v>
      </c>
    </row>
    <row r="8" spans="1:28" ht="45" customHeight="1" x14ac:dyDescent="0.35">
      <c r="E8" s="106"/>
      <c r="F8" s="107" t="s">
        <v>17</v>
      </c>
      <c r="G8" s="108" t="s">
        <v>159</v>
      </c>
      <c r="H8" s="109">
        <v>1</v>
      </c>
      <c r="I8" s="108" t="s">
        <v>20</v>
      </c>
      <c r="J8" s="110">
        <v>1</v>
      </c>
      <c r="K8" s="29"/>
      <c r="L8" s="61"/>
      <c r="M8" s="170"/>
      <c r="N8" s="170"/>
      <c r="O8" s="170"/>
      <c r="P8" s="135"/>
      <c r="Q8" s="135"/>
      <c r="R8" s="135"/>
      <c r="S8" s="135"/>
      <c r="T8" s="135"/>
      <c r="AA8" s="45" t="s">
        <v>199</v>
      </c>
    </row>
    <row r="9" spans="1:28" ht="45" customHeight="1" x14ac:dyDescent="0.35">
      <c r="E9" s="106"/>
      <c r="F9" s="194" t="s">
        <v>18</v>
      </c>
      <c r="G9" s="182" t="s">
        <v>160</v>
      </c>
      <c r="H9" s="112">
        <v>2.1</v>
      </c>
      <c r="I9" s="111" t="s">
        <v>161</v>
      </c>
      <c r="J9" s="113" t="s">
        <v>206</v>
      </c>
      <c r="K9" s="30"/>
      <c r="L9" s="61"/>
      <c r="M9" s="171"/>
      <c r="N9" s="171"/>
      <c r="O9" s="171"/>
      <c r="P9" s="135"/>
      <c r="Q9" s="135"/>
      <c r="R9" s="135"/>
      <c r="S9" s="135"/>
      <c r="T9" s="135"/>
      <c r="AA9" s="45"/>
    </row>
    <row r="10" spans="1:28" ht="45" customHeight="1" x14ac:dyDescent="0.35">
      <c r="E10" s="106"/>
      <c r="F10" s="180"/>
      <c r="G10" s="203"/>
      <c r="H10" s="114">
        <v>2.2000000000000002</v>
      </c>
      <c r="I10" s="115" t="s">
        <v>21</v>
      </c>
      <c r="J10" s="116">
        <v>1</v>
      </c>
      <c r="K10" s="31"/>
      <c r="L10" s="61" t="str">
        <f t="shared" ref="L10:L17" si="0">IF(AND(K10&gt;0,$K$9&lt;&gt;$AB$6),"!","")</f>
        <v/>
      </c>
      <c r="M10" s="171"/>
      <c r="N10" s="171"/>
      <c r="O10" s="171"/>
      <c r="P10" s="135"/>
      <c r="Q10" s="135"/>
      <c r="R10" s="135"/>
      <c r="S10" s="135"/>
      <c r="T10" s="135"/>
      <c r="AA10" s="45"/>
    </row>
    <row r="11" spans="1:28" ht="45" customHeight="1" x14ac:dyDescent="0.3">
      <c r="E11" s="106"/>
      <c r="F11" s="180"/>
      <c r="G11" s="203"/>
      <c r="H11" s="114">
        <v>2.2999999999999998</v>
      </c>
      <c r="I11" s="108" t="s">
        <v>115</v>
      </c>
      <c r="J11" s="116">
        <v>1</v>
      </c>
      <c r="K11" s="31"/>
      <c r="L11" s="61" t="str">
        <f t="shared" si="0"/>
        <v/>
      </c>
      <c r="M11" s="171"/>
      <c r="N11" s="171"/>
      <c r="O11" s="171"/>
      <c r="P11" s="135"/>
      <c r="Q11" s="135"/>
      <c r="R11" s="135"/>
      <c r="S11" s="135"/>
      <c r="T11" s="135"/>
      <c r="AA11" s="53" t="s">
        <v>193</v>
      </c>
    </row>
    <row r="12" spans="1:28" ht="45" customHeight="1" x14ac:dyDescent="0.3">
      <c r="E12" s="106"/>
      <c r="F12" s="180"/>
      <c r="G12" s="203"/>
      <c r="H12" s="114">
        <v>2.4</v>
      </c>
      <c r="I12" s="108" t="s">
        <v>116</v>
      </c>
      <c r="J12" s="116">
        <v>1</v>
      </c>
      <c r="K12" s="31"/>
      <c r="L12" s="61" t="str">
        <f t="shared" si="0"/>
        <v/>
      </c>
      <c r="M12" s="171"/>
      <c r="N12" s="171"/>
      <c r="O12" s="171"/>
      <c r="P12" s="135"/>
      <c r="Q12" s="135"/>
      <c r="R12" s="135"/>
      <c r="S12" s="135"/>
      <c r="T12" s="135"/>
      <c r="AA12" s="53" t="s">
        <v>194</v>
      </c>
    </row>
    <row r="13" spans="1:28" ht="45" customHeight="1" x14ac:dyDescent="0.3">
      <c r="E13" s="106"/>
      <c r="F13" s="180"/>
      <c r="G13" s="203"/>
      <c r="H13" s="114">
        <v>2.5</v>
      </c>
      <c r="I13" s="115" t="s">
        <v>22</v>
      </c>
      <c r="J13" s="116">
        <v>1</v>
      </c>
      <c r="K13" s="31"/>
      <c r="L13" s="61" t="str">
        <f t="shared" si="0"/>
        <v/>
      </c>
      <c r="M13" s="171"/>
      <c r="N13" s="171"/>
      <c r="O13" s="171"/>
      <c r="P13" s="135"/>
      <c r="Q13" s="135"/>
      <c r="R13" s="135"/>
      <c r="S13" s="135"/>
      <c r="T13" s="135"/>
      <c r="AA13" s="53" t="s">
        <v>195</v>
      </c>
    </row>
    <row r="14" spans="1:28" ht="78" customHeight="1" x14ac:dyDescent="0.3">
      <c r="E14" s="106"/>
      <c r="F14" s="117" t="s">
        <v>113</v>
      </c>
      <c r="G14" s="118" t="s">
        <v>162</v>
      </c>
      <c r="H14" s="119">
        <v>3</v>
      </c>
      <c r="I14" s="108" t="s">
        <v>114</v>
      </c>
      <c r="J14" s="110">
        <v>1</v>
      </c>
      <c r="K14" s="31"/>
      <c r="L14" s="61" t="str">
        <f t="shared" si="0"/>
        <v/>
      </c>
      <c r="M14" s="171"/>
      <c r="N14" s="171"/>
      <c r="O14" s="171"/>
      <c r="P14" s="135"/>
      <c r="Q14" s="135"/>
      <c r="R14" s="135"/>
      <c r="S14" s="135"/>
      <c r="T14" s="135"/>
      <c r="AA14" s="53" t="s">
        <v>196</v>
      </c>
    </row>
    <row r="15" spans="1:28" ht="45" customHeight="1" x14ac:dyDescent="0.3">
      <c r="E15" s="106"/>
      <c r="F15" s="190" t="s">
        <v>39</v>
      </c>
      <c r="G15" s="181" t="s">
        <v>44</v>
      </c>
      <c r="H15" s="120">
        <v>4.0999999999999996</v>
      </c>
      <c r="I15" s="108" t="s">
        <v>163</v>
      </c>
      <c r="J15" s="110">
        <v>1</v>
      </c>
      <c r="K15" s="31"/>
      <c r="L15" s="61" t="str">
        <f t="shared" si="0"/>
        <v/>
      </c>
      <c r="M15" s="171"/>
      <c r="N15" s="171"/>
      <c r="O15" s="171"/>
      <c r="P15" s="135"/>
      <c r="Q15" s="135"/>
      <c r="R15" s="135"/>
      <c r="S15" s="135"/>
      <c r="T15" s="135"/>
    </row>
    <row r="16" spans="1:28" ht="45" customHeight="1" x14ac:dyDescent="0.3">
      <c r="E16" s="106"/>
      <c r="F16" s="191"/>
      <c r="G16" s="189"/>
      <c r="H16" s="120">
        <v>4.2</v>
      </c>
      <c r="I16" s="108" t="s">
        <v>164</v>
      </c>
      <c r="J16" s="110">
        <v>1</v>
      </c>
      <c r="K16" s="31"/>
      <c r="L16" s="61" t="str">
        <f t="shared" si="0"/>
        <v/>
      </c>
      <c r="M16" s="171"/>
      <c r="N16" s="171"/>
      <c r="O16" s="171"/>
      <c r="P16" s="135"/>
      <c r="Q16" s="135"/>
      <c r="R16" s="135"/>
      <c r="S16" s="135"/>
      <c r="T16" s="135"/>
    </row>
    <row r="17" spans="1:20" ht="45" customHeight="1" x14ac:dyDescent="0.3">
      <c r="E17" s="106"/>
      <c r="F17" s="193"/>
      <c r="G17" s="205"/>
      <c r="H17" s="120">
        <v>4.3</v>
      </c>
      <c r="I17" s="108" t="s">
        <v>117</v>
      </c>
      <c r="J17" s="110">
        <v>1</v>
      </c>
      <c r="K17" s="31"/>
      <c r="L17" s="61" t="str">
        <f t="shared" si="0"/>
        <v/>
      </c>
      <c r="M17" s="171"/>
      <c r="N17" s="171"/>
      <c r="O17" s="171"/>
      <c r="P17" s="135"/>
      <c r="Q17" s="135"/>
      <c r="R17" s="135"/>
      <c r="S17" s="135"/>
      <c r="T17" s="135"/>
    </row>
    <row r="18" spans="1:20" ht="45" customHeight="1" x14ac:dyDescent="0.3">
      <c r="E18" s="106"/>
      <c r="F18" s="180" t="s">
        <v>38</v>
      </c>
      <c r="G18" s="203" t="s">
        <v>45</v>
      </c>
      <c r="H18" s="120">
        <v>5.0999999999999996</v>
      </c>
      <c r="I18" s="108" t="s">
        <v>137</v>
      </c>
      <c r="J18" s="121" t="s">
        <v>206</v>
      </c>
      <c r="K18" s="30"/>
      <c r="L18" s="61"/>
      <c r="M18" s="171"/>
      <c r="N18" s="171"/>
      <c r="O18" s="171"/>
      <c r="P18" s="135"/>
      <c r="Q18" s="135"/>
      <c r="R18" s="135"/>
      <c r="S18" s="135"/>
      <c r="T18" s="135"/>
    </row>
    <row r="19" spans="1:20" ht="45" customHeight="1" x14ac:dyDescent="0.3">
      <c r="E19" s="106"/>
      <c r="F19" s="180"/>
      <c r="G19" s="203"/>
      <c r="H19" s="120">
        <v>5.2</v>
      </c>
      <c r="I19" s="108" t="s">
        <v>138</v>
      </c>
      <c r="J19" s="110">
        <v>1</v>
      </c>
      <c r="K19" s="31"/>
      <c r="L19" s="61" t="str">
        <f>IF(AND(K19&gt;0,$K$18&lt;&gt;$AB$6),"!","")</f>
        <v/>
      </c>
      <c r="M19" s="171"/>
      <c r="N19" s="171"/>
      <c r="O19" s="171"/>
      <c r="P19" s="135"/>
      <c r="Q19" s="135"/>
      <c r="R19" s="135"/>
      <c r="S19" s="135"/>
      <c r="T19" s="135"/>
    </row>
    <row r="20" spans="1:20" ht="45" customHeight="1" x14ac:dyDescent="0.3">
      <c r="E20" s="106"/>
      <c r="F20" s="190" t="s">
        <v>201</v>
      </c>
      <c r="G20" s="181" t="s">
        <v>103</v>
      </c>
      <c r="H20" s="120">
        <v>6.1</v>
      </c>
      <c r="I20" s="108" t="s">
        <v>139</v>
      </c>
      <c r="J20" s="121" t="s">
        <v>206</v>
      </c>
      <c r="K20" s="30"/>
      <c r="L20" s="61"/>
      <c r="M20" s="171"/>
      <c r="N20" s="171"/>
      <c r="O20" s="171"/>
      <c r="P20" s="135"/>
      <c r="Q20" s="135"/>
      <c r="R20" s="135"/>
      <c r="S20" s="135"/>
      <c r="T20" s="135"/>
    </row>
    <row r="21" spans="1:20" ht="45" customHeight="1" x14ac:dyDescent="0.3">
      <c r="E21" s="106"/>
      <c r="F21" s="191"/>
      <c r="G21" s="189"/>
      <c r="H21" s="120">
        <v>6.2</v>
      </c>
      <c r="I21" s="108" t="s">
        <v>140</v>
      </c>
      <c r="J21" s="122">
        <v>1</v>
      </c>
      <c r="K21" s="32"/>
      <c r="L21" s="61" t="str">
        <f>IF(AND(K21&gt;0,$K$20&lt;&gt;$AB$6),"!","")</f>
        <v/>
      </c>
      <c r="M21" s="171"/>
      <c r="N21" s="171"/>
      <c r="O21" s="171"/>
      <c r="P21" s="135"/>
      <c r="Q21" s="135"/>
      <c r="R21" s="135"/>
      <c r="S21" s="135"/>
      <c r="T21" s="135"/>
    </row>
    <row r="22" spans="1:20" ht="45" customHeight="1" x14ac:dyDescent="0.3">
      <c r="E22" s="106"/>
      <c r="F22" s="194"/>
      <c r="G22" s="182"/>
      <c r="H22" s="120">
        <v>6.3</v>
      </c>
      <c r="I22" s="108" t="s">
        <v>202</v>
      </c>
      <c r="J22" s="122">
        <v>1</v>
      </c>
      <c r="K22" s="32"/>
      <c r="L22" s="61" t="str">
        <f>IF(AND(K22&gt;0,$K$20&lt;&gt;$AB$6),"!","")</f>
        <v/>
      </c>
      <c r="M22" s="171"/>
      <c r="N22" s="171"/>
      <c r="O22" s="171"/>
      <c r="P22" s="135"/>
      <c r="Q22" s="135"/>
      <c r="R22" s="135"/>
      <c r="S22" s="135"/>
      <c r="T22" s="135"/>
    </row>
    <row r="23" spans="1:20" ht="45" customHeight="1" x14ac:dyDescent="0.3">
      <c r="E23" s="106"/>
      <c r="F23" s="186" t="s">
        <v>40</v>
      </c>
      <c r="G23" s="206" t="s">
        <v>209</v>
      </c>
      <c r="H23" s="123" t="s">
        <v>207</v>
      </c>
      <c r="I23" s="124" t="s">
        <v>208</v>
      </c>
      <c r="J23" s="125">
        <f>IF(G23=I23,1,0)</f>
        <v>0</v>
      </c>
      <c r="K23" s="32"/>
      <c r="L23" s="61"/>
      <c r="M23" s="171"/>
      <c r="N23" s="171"/>
      <c r="O23" s="171"/>
      <c r="P23" s="135"/>
      <c r="Q23" s="135"/>
      <c r="R23" s="135"/>
      <c r="S23" s="135"/>
      <c r="T23" s="135"/>
    </row>
    <row r="24" spans="1:20" ht="45" customHeight="1" x14ac:dyDescent="0.3">
      <c r="E24" s="106"/>
      <c r="F24" s="188"/>
      <c r="G24" s="207"/>
      <c r="H24" s="123" t="s">
        <v>210</v>
      </c>
      <c r="I24" s="124" t="s">
        <v>209</v>
      </c>
      <c r="J24" s="125">
        <f>IF(G23=I24,1,0)</f>
        <v>1</v>
      </c>
      <c r="K24" s="32"/>
      <c r="L24" s="61"/>
      <c r="M24" s="172"/>
      <c r="N24" s="172"/>
      <c r="O24" s="172"/>
      <c r="P24" s="135"/>
      <c r="Q24" s="135"/>
      <c r="R24" s="135"/>
      <c r="S24" s="135"/>
      <c r="T24" s="135"/>
    </row>
    <row r="25" spans="1:20" ht="37.5" customHeight="1" x14ac:dyDescent="0.3">
      <c r="E25" s="62"/>
      <c r="F25" s="62" t="s">
        <v>46</v>
      </c>
      <c r="G25" s="62"/>
      <c r="H25" s="63"/>
      <c r="I25" s="62"/>
      <c r="J25" s="63">
        <f>SUM(J8:J24)</f>
        <v>13</v>
      </c>
      <c r="K25" s="33">
        <f>SUM(K8:K24)</f>
        <v>0</v>
      </c>
      <c r="L25" s="61"/>
      <c r="M25" s="73"/>
      <c r="N25" s="73"/>
      <c r="O25" s="73"/>
    </row>
    <row r="26" spans="1:20" ht="45" customHeight="1" x14ac:dyDescent="0.3">
      <c r="E26" s="53"/>
      <c r="F26" s="64"/>
      <c r="G26" s="66"/>
      <c r="H26" s="65"/>
      <c r="I26" s="66"/>
      <c r="J26" s="67"/>
      <c r="K26" s="34"/>
      <c r="L26" s="61"/>
    </row>
    <row r="27" spans="1:20" ht="45" customHeight="1" x14ac:dyDescent="0.3">
      <c r="E27" s="25"/>
      <c r="F27" s="179" t="s">
        <v>1</v>
      </c>
      <c r="G27" s="179"/>
      <c r="H27" s="179"/>
      <c r="I27" s="179"/>
      <c r="J27" s="25">
        <f>23-SUM(A28:A48)</f>
        <v>23</v>
      </c>
      <c r="K27" s="35"/>
      <c r="L27" s="61"/>
      <c r="M27" s="83"/>
      <c r="N27" s="173"/>
      <c r="O27" s="173"/>
      <c r="P27" s="128"/>
      <c r="Q27" s="128"/>
      <c r="R27" s="128"/>
      <c r="S27" s="128"/>
      <c r="T27" s="128"/>
    </row>
    <row r="28" spans="1:20" ht="45" customHeight="1" x14ac:dyDescent="0.3">
      <c r="A28" s="95">
        <f>IF($B$28=TRUE,1,0)</f>
        <v>0</v>
      </c>
      <c r="B28" s="47" t="b">
        <v>0</v>
      </c>
      <c r="C28" s="47"/>
      <c r="D28" s="98"/>
      <c r="E28" s="106"/>
      <c r="F28" s="180" t="s">
        <v>118</v>
      </c>
      <c r="G28" s="203" t="s">
        <v>66</v>
      </c>
      <c r="H28" s="116">
        <v>8.1</v>
      </c>
      <c r="I28" s="136" t="s">
        <v>23</v>
      </c>
      <c r="J28" s="116">
        <f>IF($B$28=FALSE,1,0)</f>
        <v>1</v>
      </c>
      <c r="K28" s="36"/>
      <c r="L28" s="61"/>
      <c r="M28" s="170"/>
      <c r="N28" s="170"/>
      <c r="O28" s="170"/>
      <c r="P28" s="127"/>
      <c r="Q28" s="127"/>
      <c r="R28" s="127"/>
      <c r="S28" s="127"/>
      <c r="T28" s="127"/>
    </row>
    <row r="29" spans="1:20" ht="45" customHeight="1" x14ac:dyDescent="0.3">
      <c r="A29" s="95">
        <f>IF($B$29=TRUE,2,0)</f>
        <v>0</v>
      </c>
      <c r="B29" s="47" t="b">
        <v>0</v>
      </c>
      <c r="C29" s="47"/>
      <c r="D29" s="98"/>
      <c r="E29" s="106"/>
      <c r="F29" s="180"/>
      <c r="G29" s="203"/>
      <c r="H29" s="120">
        <v>8.1999999999999993</v>
      </c>
      <c r="I29" s="137" t="s">
        <v>166</v>
      </c>
      <c r="J29" s="138">
        <f>IF($B$29=FALSE,2,0)</f>
        <v>2</v>
      </c>
      <c r="K29" s="36"/>
      <c r="L29" s="61"/>
      <c r="M29" s="171"/>
      <c r="N29" s="171"/>
      <c r="O29" s="171"/>
      <c r="P29" s="127"/>
      <c r="Q29" s="127"/>
      <c r="R29" s="127"/>
      <c r="S29" s="127"/>
      <c r="T29" s="127"/>
    </row>
    <row r="30" spans="1:20" ht="45" customHeight="1" x14ac:dyDescent="0.3">
      <c r="A30" s="95">
        <f>IF($B$30=TRUE,1,0)</f>
        <v>0</v>
      </c>
      <c r="B30" s="47" t="b">
        <v>0</v>
      </c>
      <c r="C30" s="47"/>
      <c r="D30" s="98"/>
      <c r="E30" s="106"/>
      <c r="F30" s="180"/>
      <c r="G30" s="203"/>
      <c r="H30" s="120">
        <v>8.3000000000000007</v>
      </c>
      <c r="I30" s="137" t="s">
        <v>104</v>
      </c>
      <c r="J30" s="138">
        <f>IF($B$30=FALSE,1,0)</f>
        <v>1</v>
      </c>
      <c r="K30" s="36"/>
      <c r="L30" s="61"/>
      <c r="M30" s="171"/>
      <c r="N30" s="171"/>
      <c r="O30" s="171"/>
      <c r="P30" s="127"/>
      <c r="Q30" s="127"/>
      <c r="R30" s="127"/>
      <c r="S30" s="127"/>
      <c r="T30" s="127"/>
    </row>
    <row r="31" spans="1:20" ht="45" customHeight="1" x14ac:dyDescent="0.3">
      <c r="A31" s="95">
        <f>IF($B$31=TRUE,1,0)</f>
        <v>0</v>
      </c>
      <c r="B31" s="47" t="b">
        <v>0</v>
      </c>
      <c r="C31" s="47"/>
      <c r="D31" s="98"/>
      <c r="E31" s="106"/>
      <c r="F31" s="180" t="s">
        <v>8</v>
      </c>
      <c r="G31" s="203" t="s">
        <v>67</v>
      </c>
      <c r="H31" s="120">
        <v>9.1</v>
      </c>
      <c r="I31" s="137" t="s">
        <v>35</v>
      </c>
      <c r="J31" s="110">
        <f>IF($B$31=FALSE,1,0)</f>
        <v>1</v>
      </c>
      <c r="K31" s="36"/>
      <c r="L31" s="61"/>
      <c r="M31" s="171"/>
      <c r="N31" s="171"/>
      <c r="O31" s="171"/>
      <c r="P31" s="127"/>
      <c r="Q31" s="127"/>
      <c r="R31" s="127"/>
      <c r="S31" s="127"/>
      <c r="T31" s="127"/>
    </row>
    <row r="32" spans="1:20" ht="45" customHeight="1" x14ac:dyDescent="0.3">
      <c r="A32" s="95">
        <f>IF($B$32=TRUE,1,0)</f>
        <v>0</v>
      </c>
      <c r="B32" s="47" t="b">
        <v>0</v>
      </c>
      <c r="C32" s="47"/>
      <c r="D32" s="98"/>
      <c r="E32" s="106"/>
      <c r="F32" s="180"/>
      <c r="G32" s="203"/>
      <c r="H32" s="120">
        <v>9.1999999999999993</v>
      </c>
      <c r="I32" s="137" t="s">
        <v>37</v>
      </c>
      <c r="J32" s="110">
        <f>IF($B$32=FALSE,1,0)</f>
        <v>1</v>
      </c>
      <c r="K32" s="36"/>
      <c r="L32" s="61"/>
      <c r="M32" s="171"/>
      <c r="N32" s="171"/>
      <c r="O32" s="171"/>
      <c r="P32" s="127"/>
      <c r="Q32" s="127"/>
      <c r="R32" s="127"/>
      <c r="S32" s="127"/>
      <c r="T32" s="127"/>
    </row>
    <row r="33" spans="1:20" ht="45" customHeight="1" x14ac:dyDescent="0.3">
      <c r="A33" s="95">
        <f>IF($B$33=TRUE,1,0)</f>
        <v>0</v>
      </c>
      <c r="B33" s="47" t="b">
        <v>0</v>
      </c>
      <c r="C33" s="47"/>
      <c r="D33" s="98"/>
      <c r="E33" s="106"/>
      <c r="F33" s="180"/>
      <c r="G33" s="203"/>
      <c r="H33" s="120">
        <v>9.3000000000000007</v>
      </c>
      <c r="I33" s="137" t="s">
        <v>119</v>
      </c>
      <c r="J33" s="110">
        <f>IF($B$33=FALSE,1,0)</f>
        <v>1</v>
      </c>
      <c r="K33" s="36"/>
      <c r="L33" s="61"/>
      <c r="M33" s="171"/>
      <c r="N33" s="171"/>
      <c r="O33" s="171"/>
      <c r="P33" s="127"/>
      <c r="Q33" s="127"/>
      <c r="R33" s="127"/>
      <c r="S33" s="127"/>
      <c r="T33" s="127"/>
    </row>
    <row r="34" spans="1:20" ht="45" customHeight="1" x14ac:dyDescent="0.3">
      <c r="B34" s="47"/>
      <c r="C34" s="47"/>
      <c r="E34" s="106"/>
      <c r="F34" s="180" t="s">
        <v>7</v>
      </c>
      <c r="G34" s="203" t="s">
        <v>68</v>
      </c>
      <c r="H34" s="120">
        <v>10.1</v>
      </c>
      <c r="I34" s="137" t="s">
        <v>31</v>
      </c>
      <c r="J34" s="121" t="s">
        <v>206</v>
      </c>
      <c r="K34" s="30"/>
      <c r="L34" s="61"/>
      <c r="M34" s="171"/>
      <c r="N34" s="171"/>
      <c r="O34" s="171"/>
      <c r="P34" s="127"/>
      <c r="Q34" s="127"/>
      <c r="R34" s="127"/>
      <c r="S34" s="127"/>
      <c r="T34" s="127"/>
    </row>
    <row r="35" spans="1:20" ht="45" customHeight="1" x14ac:dyDescent="0.3">
      <c r="A35" s="95">
        <f>IF($B$35=TRUE,1,0)</f>
        <v>0</v>
      </c>
      <c r="B35" s="47" t="b">
        <v>0</v>
      </c>
      <c r="C35" s="47"/>
      <c r="D35" s="98"/>
      <c r="E35" s="106"/>
      <c r="F35" s="180"/>
      <c r="G35" s="203"/>
      <c r="H35" s="120">
        <v>10.199999999999999</v>
      </c>
      <c r="I35" s="137" t="s">
        <v>24</v>
      </c>
      <c r="J35" s="110">
        <f>IF($B$35=FALSE,1,0)</f>
        <v>1</v>
      </c>
      <c r="K35" s="36"/>
      <c r="L35" s="61" t="str">
        <f>IF(AND(K35&gt;0,$K$34&lt;&gt;$AB$6),"!","")</f>
        <v/>
      </c>
      <c r="M35" s="171"/>
      <c r="N35" s="171"/>
      <c r="O35" s="171"/>
      <c r="P35" s="127"/>
      <c r="Q35" s="127"/>
      <c r="R35" s="127"/>
      <c r="S35" s="127"/>
      <c r="T35" s="127"/>
    </row>
    <row r="36" spans="1:20" ht="45" customHeight="1" x14ac:dyDescent="0.3">
      <c r="A36" s="95">
        <f>IF($B$36=TRUE,1,0)</f>
        <v>0</v>
      </c>
      <c r="B36" s="47" t="b">
        <v>0</v>
      </c>
      <c r="C36" s="47"/>
      <c r="D36" s="98"/>
      <c r="E36" s="106"/>
      <c r="F36" s="180"/>
      <c r="G36" s="203"/>
      <c r="H36" s="120">
        <v>10.3</v>
      </c>
      <c r="I36" s="137" t="s">
        <v>41</v>
      </c>
      <c r="J36" s="110">
        <f>IF($B$36=FALSE,1,0)</f>
        <v>1</v>
      </c>
      <c r="K36" s="36"/>
      <c r="L36" s="61" t="str">
        <f>IF(AND(K36&gt;0,$K$34&lt;&gt;$AB$6),"!","")</f>
        <v/>
      </c>
      <c r="M36" s="171"/>
      <c r="N36" s="171"/>
      <c r="O36" s="171"/>
      <c r="P36" s="127"/>
      <c r="Q36" s="127"/>
      <c r="R36" s="127"/>
      <c r="S36" s="127"/>
      <c r="T36" s="127"/>
    </row>
    <row r="37" spans="1:20" ht="45" customHeight="1" x14ac:dyDescent="0.3">
      <c r="A37" s="95">
        <f>IF($B$37=TRUE,1,0)</f>
        <v>0</v>
      </c>
      <c r="B37" s="47" t="b">
        <v>0</v>
      </c>
      <c r="C37" s="47"/>
      <c r="E37" s="106"/>
      <c r="F37" s="180"/>
      <c r="G37" s="203"/>
      <c r="H37" s="120">
        <v>10.4</v>
      </c>
      <c r="I37" s="137" t="s">
        <v>165</v>
      </c>
      <c r="J37" s="110">
        <f>IF($B$37=FALSE,1,0)</f>
        <v>1</v>
      </c>
      <c r="K37" s="36"/>
      <c r="L37" s="61" t="str">
        <f>IF(AND(K37&gt;0,$K$34&lt;&gt;$AB$6),"!","")</f>
        <v/>
      </c>
      <c r="M37" s="171"/>
      <c r="N37" s="171"/>
      <c r="O37" s="171"/>
      <c r="P37" s="127"/>
      <c r="Q37" s="127"/>
      <c r="R37" s="127"/>
      <c r="S37" s="127"/>
      <c r="T37" s="127"/>
    </row>
    <row r="38" spans="1:20" ht="45" customHeight="1" x14ac:dyDescent="0.3">
      <c r="A38" s="95"/>
      <c r="B38" s="47"/>
      <c r="C38" s="47"/>
      <c r="E38" s="106"/>
      <c r="F38" s="180" t="s">
        <v>19</v>
      </c>
      <c r="G38" s="203" t="s">
        <v>69</v>
      </c>
      <c r="H38" s="120">
        <v>11.1</v>
      </c>
      <c r="I38" s="137" t="s">
        <v>25</v>
      </c>
      <c r="J38" s="121" t="s">
        <v>206</v>
      </c>
      <c r="K38" s="30"/>
      <c r="L38" s="61"/>
      <c r="M38" s="171"/>
      <c r="N38" s="171"/>
      <c r="O38" s="171"/>
      <c r="P38" s="127"/>
      <c r="Q38" s="127"/>
      <c r="R38" s="127"/>
      <c r="S38" s="127"/>
      <c r="T38" s="127"/>
    </row>
    <row r="39" spans="1:20" ht="45" customHeight="1" x14ac:dyDescent="0.3">
      <c r="A39" s="95">
        <f>IF($B$39=TRUE,2,0)</f>
        <v>0</v>
      </c>
      <c r="B39" s="47" t="b">
        <v>0</v>
      </c>
      <c r="C39" s="47"/>
      <c r="D39" s="98"/>
      <c r="E39" s="106"/>
      <c r="F39" s="180"/>
      <c r="G39" s="203"/>
      <c r="H39" s="120">
        <v>11.2</v>
      </c>
      <c r="I39" s="137" t="s">
        <v>26</v>
      </c>
      <c r="J39" s="110">
        <f>IF($B$39=FALSE,2,0)</f>
        <v>2</v>
      </c>
      <c r="K39" s="36"/>
      <c r="L39" s="61" t="str">
        <f>IF(AND(K39&gt;0,$K$38&lt;&gt;$AB$6),"!","")</f>
        <v/>
      </c>
      <c r="M39" s="171"/>
      <c r="N39" s="171"/>
      <c r="O39" s="171"/>
      <c r="P39" s="127"/>
      <c r="Q39" s="127"/>
      <c r="R39" s="127"/>
      <c r="S39" s="127"/>
      <c r="T39" s="127"/>
    </row>
    <row r="40" spans="1:20" ht="45" customHeight="1" x14ac:dyDescent="0.3">
      <c r="A40" s="95">
        <f>IF($B$40=TRUE,1,0)</f>
        <v>0</v>
      </c>
      <c r="B40" s="47" t="b">
        <v>0</v>
      </c>
      <c r="C40" s="47"/>
      <c r="D40" s="98"/>
      <c r="E40" s="106"/>
      <c r="F40" s="180"/>
      <c r="G40" s="203"/>
      <c r="H40" s="120">
        <v>11.3</v>
      </c>
      <c r="I40" s="137" t="s">
        <v>27</v>
      </c>
      <c r="J40" s="110">
        <f>IF($B$40=FALSE,1,0)</f>
        <v>1</v>
      </c>
      <c r="K40" s="36"/>
      <c r="L40" s="61" t="str">
        <f>IF(AND(K40&gt;0,$K$38&lt;&gt;$AB$6),"!","")</f>
        <v/>
      </c>
      <c r="M40" s="171"/>
      <c r="N40" s="171"/>
      <c r="O40" s="171"/>
      <c r="P40" s="135"/>
      <c r="Q40" s="135"/>
      <c r="R40" s="135"/>
      <c r="S40" s="135"/>
      <c r="T40" s="135"/>
    </row>
    <row r="41" spans="1:20" ht="45" customHeight="1" x14ac:dyDescent="0.3">
      <c r="A41" s="95">
        <f>IF($B$41=TRUE,2,0)</f>
        <v>0</v>
      </c>
      <c r="B41" s="47" t="b">
        <v>0</v>
      </c>
      <c r="C41" s="47"/>
      <c r="D41" s="98"/>
      <c r="E41" s="106"/>
      <c r="F41" s="190" t="s">
        <v>120</v>
      </c>
      <c r="G41" s="181" t="s">
        <v>70</v>
      </c>
      <c r="H41" s="120">
        <v>12.1</v>
      </c>
      <c r="I41" s="137" t="s">
        <v>167</v>
      </c>
      <c r="J41" s="110">
        <f>IF($B$41=FALSE,2,0)</f>
        <v>2</v>
      </c>
      <c r="K41" s="36"/>
      <c r="L41" s="61"/>
      <c r="M41" s="171"/>
      <c r="N41" s="171"/>
      <c r="O41" s="171"/>
      <c r="P41" s="135"/>
      <c r="Q41" s="135"/>
      <c r="R41" s="135"/>
      <c r="S41" s="135"/>
      <c r="T41" s="135"/>
    </row>
    <row r="42" spans="1:20" ht="45" customHeight="1" x14ac:dyDescent="0.3">
      <c r="A42" s="95">
        <f>IF($B$42=TRUE,2,0)</f>
        <v>0</v>
      </c>
      <c r="B42" s="47" t="b">
        <v>0</v>
      </c>
      <c r="C42" s="47"/>
      <c r="D42" s="98"/>
      <c r="E42" s="106"/>
      <c r="F42" s="191"/>
      <c r="G42" s="189"/>
      <c r="H42" s="120">
        <v>12.2</v>
      </c>
      <c r="I42" s="137" t="s">
        <v>168</v>
      </c>
      <c r="J42" s="110">
        <f>IF($B$42=FALSE,2,0)</f>
        <v>2</v>
      </c>
      <c r="K42" s="36"/>
      <c r="L42" s="61"/>
      <c r="M42" s="171"/>
      <c r="N42" s="171"/>
      <c r="O42" s="171"/>
      <c r="P42" s="135"/>
      <c r="Q42" s="135"/>
      <c r="R42" s="135"/>
      <c r="S42" s="135"/>
      <c r="T42" s="135"/>
    </row>
    <row r="43" spans="1:20" ht="45" customHeight="1" x14ac:dyDescent="0.3">
      <c r="A43" s="95">
        <f>IF($B$43=TRUE,2,0)</f>
        <v>0</v>
      </c>
      <c r="B43" s="47" t="b">
        <v>0</v>
      </c>
      <c r="C43" s="47"/>
      <c r="D43" s="98"/>
      <c r="E43" s="106"/>
      <c r="F43" s="193"/>
      <c r="G43" s="205"/>
      <c r="H43" s="120">
        <v>12.3</v>
      </c>
      <c r="I43" s="137" t="s">
        <v>141</v>
      </c>
      <c r="J43" s="110">
        <f>IF($B$43=FALSE,2,0)</f>
        <v>2</v>
      </c>
      <c r="K43" s="36"/>
      <c r="L43" s="61"/>
      <c r="M43" s="171"/>
      <c r="N43" s="171"/>
      <c r="O43" s="171"/>
      <c r="P43" s="135"/>
      <c r="Q43" s="135"/>
      <c r="R43" s="135"/>
      <c r="S43" s="135"/>
      <c r="T43" s="135"/>
    </row>
    <row r="44" spans="1:20" ht="45" customHeight="1" x14ac:dyDescent="0.3">
      <c r="B44" s="47"/>
      <c r="C44" s="47"/>
      <c r="E44" s="106"/>
      <c r="F44" s="180" t="s">
        <v>9</v>
      </c>
      <c r="G44" s="203" t="s">
        <v>71</v>
      </c>
      <c r="H44" s="120">
        <v>13.1</v>
      </c>
      <c r="I44" s="137" t="s">
        <v>9</v>
      </c>
      <c r="J44" s="110">
        <v>1</v>
      </c>
      <c r="K44" s="36"/>
      <c r="L44" s="61"/>
      <c r="M44" s="171"/>
      <c r="N44" s="171"/>
      <c r="O44" s="171"/>
      <c r="P44" s="141"/>
      <c r="Q44" s="141"/>
      <c r="R44" s="141"/>
      <c r="S44" s="141"/>
      <c r="T44" s="141"/>
    </row>
    <row r="45" spans="1:20" ht="45" customHeight="1" x14ac:dyDescent="0.3">
      <c r="A45" s="95">
        <f>IF(B45=TRUE,1,0)</f>
        <v>0</v>
      </c>
      <c r="B45" s="47" t="b">
        <v>0</v>
      </c>
      <c r="C45" s="47"/>
      <c r="E45" s="106"/>
      <c r="F45" s="190"/>
      <c r="G45" s="181"/>
      <c r="H45" s="120">
        <v>13.2</v>
      </c>
      <c r="I45" s="137" t="s">
        <v>36</v>
      </c>
      <c r="J45" s="110">
        <f>IF(B45=FALSE,1,0)</f>
        <v>1</v>
      </c>
      <c r="K45" s="36"/>
      <c r="L45" s="61"/>
      <c r="M45" s="171"/>
      <c r="N45" s="171"/>
      <c r="O45" s="171"/>
      <c r="P45" s="135"/>
      <c r="Q45" s="135"/>
      <c r="R45" s="135"/>
      <c r="S45" s="135"/>
      <c r="T45" s="135"/>
    </row>
    <row r="46" spans="1:20" ht="45" customHeight="1" x14ac:dyDescent="0.3">
      <c r="E46" s="106"/>
      <c r="F46" s="190" t="s">
        <v>122</v>
      </c>
      <c r="G46" s="204" t="s">
        <v>155</v>
      </c>
      <c r="H46" s="123" t="s">
        <v>142</v>
      </c>
      <c r="I46" s="124" t="s">
        <v>144</v>
      </c>
      <c r="J46" s="125">
        <f>IF(G46=I46,1,0)</f>
        <v>0</v>
      </c>
      <c r="K46" s="37"/>
      <c r="L46" s="61"/>
      <c r="M46" s="171"/>
      <c r="N46" s="171"/>
      <c r="O46" s="171"/>
      <c r="P46" s="135"/>
      <c r="Q46" s="135"/>
      <c r="R46" s="135"/>
      <c r="S46" s="135"/>
      <c r="T46" s="135"/>
    </row>
    <row r="47" spans="1:20" ht="45" customHeight="1" x14ac:dyDescent="0.3">
      <c r="E47" s="106"/>
      <c r="F47" s="193"/>
      <c r="G47" s="197"/>
      <c r="H47" s="123" t="s">
        <v>143</v>
      </c>
      <c r="I47" s="124" t="s">
        <v>155</v>
      </c>
      <c r="J47" s="125">
        <f>IF(G46=I47,1,0)</f>
        <v>1</v>
      </c>
      <c r="K47" s="36"/>
      <c r="L47" s="61"/>
      <c r="M47" s="171"/>
      <c r="N47" s="171"/>
      <c r="O47" s="171"/>
      <c r="P47" s="135"/>
      <c r="Q47" s="135"/>
      <c r="R47" s="135"/>
      <c r="S47" s="135"/>
      <c r="T47" s="135"/>
    </row>
    <row r="48" spans="1:20" ht="45" customHeight="1" x14ac:dyDescent="0.3">
      <c r="E48" s="106"/>
      <c r="F48" s="107" t="s">
        <v>121</v>
      </c>
      <c r="G48" s="132" t="s">
        <v>170</v>
      </c>
      <c r="H48" s="139">
        <v>15</v>
      </c>
      <c r="I48" s="124" t="s">
        <v>169</v>
      </c>
      <c r="J48" s="140">
        <v>1</v>
      </c>
      <c r="K48" s="36"/>
      <c r="L48" s="61"/>
      <c r="M48" s="171"/>
      <c r="N48" s="171"/>
      <c r="O48" s="171"/>
      <c r="P48" s="135"/>
      <c r="Q48" s="135"/>
      <c r="R48" s="135"/>
      <c r="S48" s="135"/>
      <c r="T48" s="135"/>
    </row>
    <row r="49" spans="1:22" ht="45" customHeight="1" x14ac:dyDescent="0.3">
      <c r="E49" s="62"/>
      <c r="F49" s="62" t="s">
        <v>46</v>
      </c>
      <c r="G49" s="62"/>
      <c r="H49" s="63"/>
      <c r="I49" s="62"/>
      <c r="J49" s="63">
        <f>SUM(J28:J48)</f>
        <v>23</v>
      </c>
      <c r="K49" s="33">
        <f>SUM(K28:K48)</f>
        <v>0</v>
      </c>
      <c r="L49" s="61"/>
      <c r="M49" s="103"/>
      <c r="N49" s="103"/>
      <c r="O49" s="103"/>
    </row>
    <row r="50" spans="1:22" ht="45" customHeight="1" x14ac:dyDescent="0.3">
      <c r="F50" s="6"/>
      <c r="G50" s="6"/>
      <c r="H50" s="49"/>
      <c r="I50" s="6"/>
      <c r="J50" s="49"/>
      <c r="K50" s="39"/>
      <c r="L50" s="68"/>
      <c r="M50" s="103"/>
      <c r="N50" s="103"/>
      <c r="O50" s="103"/>
    </row>
    <row r="51" spans="1:22" ht="45" customHeight="1" x14ac:dyDescent="0.3">
      <c r="E51" s="11"/>
      <c r="F51" s="179" t="s">
        <v>2</v>
      </c>
      <c r="G51" s="179"/>
      <c r="H51" s="179"/>
      <c r="I51" s="179"/>
      <c r="J51" s="11">
        <f>20-SUM(A52:A61)</f>
        <v>20</v>
      </c>
      <c r="K51" s="35"/>
      <c r="L51" s="69"/>
      <c r="M51" s="19"/>
      <c r="N51" s="19"/>
      <c r="O51" s="19"/>
      <c r="P51" s="128"/>
      <c r="Q51" s="128"/>
      <c r="R51" s="128"/>
      <c r="S51" s="128"/>
      <c r="T51" s="128"/>
    </row>
    <row r="52" spans="1:22" ht="45" customHeight="1" x14ac:dyDescent="0.3">
      <c r="E52" s="106"/>
      <c r="F52" s="191" t="s">
        <v>64</v>
      </c>
      <c r="G52" s="181" t="s">
        <v>211</v>
      </c>
      <c r="H52" s="137">
        <v>16.100000000000001</v>
      </c>
      <c r="I52" s="137" t="s">
        <v>65</v>
      </c>
      <c r="J52" s="121" t="s">
        <v>214</v>
      </c>
      <c r="K52" s="30"/>
      <c r="L52" s="70"/>
      <c r="M52" s="170"/>
      <c r="N52" s="170"/>
      <c r="O52" s="170"/>
      <c r="P52" s="135"/>
      <c r="Q52" s="135"/>
      <c r="R52" s="135"/>
      <c r="S52" s="135"/>
      <c r="T52" s="135"/>
      <c r="V52" t="s">
        <v>145</v>
      </c>
    </row>
    <row r="53" spans="1:22" ht="45" customHeight="1" x14ac:dyDescent="0.3">
      <c r="E53" s="106"/>
      <c r="F53" s="191"/>
      <c r="G53" s="189"/>
      <c r="H53" s="198">
        <v>16.2</v>
      </c>
      <c r="I53" s="137" t="s">
        <v>229</v>
      </c>
      <c r="J53" s="121">
        <v>5</v>
      </c>
      <c r="K53" s="38"/>
      <c r="L53" s="165" t="str">
        <f>IF(AND(K53&gt;0,$K$52&lt;&gt;$AB$6),"!","")</f>
        <v/>
      </c>
      <c r="M53" s="171"/>
      <c r="N53" s="171"/>
      <c r="O53" s="171"/>
      <c r="P53" s="135"/>
      <c r="Q53" s="135"/>
      <c r="R53" s="135"/>
      <c r="S53" s="135"/>
      <c r="T53" s="135"/>
      <c r="V53" t="s">
        <v>171</v>
      </c>
    </row>
    <row r="54" spans="1:22" ht="45" customHeight="1" x14ac:dyDescent="0.3">
      <c r="A54" s="95">
        <f>IF(B54=TRUE,4,0)</f>
        <v>0</v>
      </c>
      <c r="B54" s="47" t="b">
        <v>0</v>
      </c>
      <c r="C54" s="47"/>
      <c r="E54" s="106"/>
      <c r="F54" s="191"/>
      <c r="G54" s="189"/>
      <c r="H54" s="199"/>
      <c r="I54" s="142" t="s">
        <v>230</v>
      </c>
      <c r="J54" s="110">
        <f>IF(B54=FALSE,SUM(J56:J58),0)</f>
        <v>4</v>
      </c>
      <c r="K54" s="169">
        <f>SUM(K56:K58)</f>
        <v>0</v>
      </c>
      <c r="L54" s="165" t="str">
        <f>IF(AND(K54&gt;0,$K$52&lt;&gt;$AB$6),"!","")</f>
        <v/>
      </c>
      <c r="M54" s="171"/>
      <c r="N54" s="171"/>
      <c r="O54" s="171"/>
      <c r="P54" s="135"/>
      <c r="Q54" s="135"/>
      <c r="R54" s="135"/>
      <c r="S54" s="135"/>
      <c r="T54" s="135"/>
      <c r="V54" t="s">
        <v>146</v>
      </c>
    </row>
    <row r="55" spans="1:22" ht="45" customHeight="1" x14ac:dyDescent="0.3">
      <c r="A55" s="95"/>
      <c r="B55" s="47"/>
      <c r="C55" s="47"/>
      <c r="E55" s="106"/>
      <c r="F55" s="191"/>
      <c r="G55" s="189"/>
      <c r="H55" s="199"/>
      <c r="I55" s="166" t="s">
        <v>237</v>
      </c>
      <c r="J55" s="121" t="s">
        <v>239</v>
      </c>
      <c r="K55" s="167"/>
      <c r="L55" s="165" t="str">
        <f>IF(AND(K55&gt;0,$K$52&lt;&gt;$AB$6),"!","")</f>
        <v/>
      </c>
      <c r="M55" s="171"/>
      <c r="N55" s="171"/>
      <c r="O55" s="171"/>
      <c r="P55" s="135"/>
      <c r="Q55" s="135"/>
      <c r="R55" s="135"/>
      <c r="S55" s="135"/>
      <c r="T55" s="135"/>
      <c r="V55"/>
    </row>
    <row r="56" spans="1:22" ht="45" customHeight="1" x14ac:dyDescent="0.3">
      <c r="A56" s="95">
        <f>IF(B56=TRUE,1,0)</f>
        <v>0</v>
      </c>
      <c r="B56" s="47" t="b">
        <v>0</v>
      </c>
      <c r="C56" s="47"/>
      <c r="E56" s="106"/>
      <c r="F56" s="191"/>
      <c r="G56" s="189"/>
      <c r="H56" s="199"/>
      <c r="I56" s="166" t="s">
        <v>234</v>
      </c>
      <c r="J56" s="110">
        <f>IF(OR(B56=TRUE,B54=TRUE),0,1)</f>
        <v>1</v>
      </c>
      <c r="K56" s="38"/>
      <c r="L56" s="165" t="str">
        <f>IF(AND(K56&gt;0,OR($K$52&lt;&gt;$AB$6,OR($K$55=$AB$7,$K$55=0))),"!","")</f>
        <v/>
      </c>
      <c r="M56" s="171"/>
      <c r="N56" s="171"/>
      <c r="O56" s="171"/>
      <c r="P56" s="135"/>
      <c r="Q56" s="135"/>
      <c r="R56" s="135"/>
      <c r="S56" s="135"/>
      <c r="T56" s="135"/>
      <c r="V56"/>
    </row>
    <row r="57" spans="1:22" ht="45" customHeight="1" x14ac:dyDescent="0.3">
      <c r="A57" s="95">
        <f>IF(B57=TRUE,1,0)</f>
        <v>0</v>
      </c>
      <c r="B57" s="47" t="b">
        <v>0</v>
      </c>
      <c r="C57" s="47"/>
      <c r="E57" s="106"/>
      <c r="F57" s="191"/>
      <c r="G57" s="189"/>
      <c r="H57" s="199"/>
      <c r="I57" s="166" t="s">
        <v>235</v>
      </c>
      <c r="J57" s="110">
        <f>IF(OR(B57=TRUE,$B$54=TRUE),0,1)</f>
        <v>1</v>
      </c>
      <c r="K57" s="38"/>
      <c r="L57" s="165" t="str">
        <f>IF(AND(K57&gt;0,OR($K$52&lt;&gt;$AB$6,OR($K$55=$AB$7,$K$55=0))),"!","")</f>
        <v/>
      </c>
      <c r="M57" s="171"/>
      <c r="N57" s="171"/>
      <c r="O57" s="171"/>
      <c r="P57" s="135"/>
      <c r="Q57" s="135"/>
      <c r="R57" s="135"/>
      <c r="S57" s="135"/>
      <c r="T57" s="135"/>
      <c r="V57"/>
    </row>
    <row r="58" spans="1:22" ht="45" customHeight="1" x14ac:dyDescent="0.3">
      <c r="A58" s="95">
        <f>IF(B58=TRUE,2,0)</f>
        <v>0</v>
      </c>
      <c r="B58" s="47" t="b">
        <v>0</v>
      </c>
      <c r="C58" s="47"/>
      <c r="E58" s="106"/>
      <c r="F58" s="191"/>
      <c r="G58" s="189"/>
      <c r="H58" s="199"/>
      <c r="I58" s="166" t="s">
        <v>236</v>
      </c>
      <c r="J58" s="110">
        <f>IF(OR(B58=TRUE,$B$54=TRUE),0,2)</f>
        <v>2</v>
      </c>
      <c r="K58" s="38"/>
      <c r="L58" s="165" t="str">
        <f>IF(AND(K58&gt;0,OR($K$52&lt;&gt;$AB$6,OR($K$55=$AB$7,$K$55=0))),"!","")</f>
        <v/>
      </c>
      <c r="M58" s="171"/>
      <c r="N58" s="171"/>
      <c r="O58" s="171"/>
      <c r="P58" s="135"/>
      <c r="Q58" s="135"/>
      <c r="R58" s="135"/>
      <c r="S58" s="135"/>
      <c r="T58" s="135"/>
      <c r="V58"/>
    </row>
    <row r="59" spans="1:22" ht="45" customHeight="1" x14ac:dyDescent="0.3">
      <c r="A59" s="95">
        <f>IF(B59=TRUE,1,0)</f>
        <v>0</v>
      </c>
      <c r="B59" s="47" t="b">
        <v>0</v>
      </c>
      <c r="C59" s="47"/>
      <c r="E59" s="106"/>
      <c r="F59" s="191"/>
      <c r="G59" s="189"/>
      <c r="H59" s="199"/>
      <c r="I59" s="142" t="s">
        <v>231</v>
      </c>
      <c r="J59" s="119">
        <f>IF(B59=FALSE,1,0)</f>
        <v>1</v>
      </c>
      <c r="K59" s="38"/>
      <c r="L59" s="165" t="str">
        <f>IF(AND(K59&gt;0,$K$52&lt;&gt;$AB$6),"!","")</f>
        <v/>
      </c>
      <c r="M59" s="171"/>
      <c r="N59" s="171"/>
      <c r="O59" s="171"/>
      <c r="P59" s="135"/>
      <c r="Q59" s="135"/>
      <c r="R59" s="135"/>
      <c r="S59" s="135"/>
      <c r="T59" s="135"/>
      <c r="V59" t="s">
        <v>147</v>
      </c>
    </row>
    <row r="60" spans="1:22" ht="45" customHeight="1" x14ac:dyDescent="0.3">
      <c r="E60" s="106"/>
      <c r="F60" s="191"/>
      <c r="G60" s="189"/>
      <c r="H60" s="199"/>
      <c r="I60" s="137" t="s">
        <v>232</v>
      </c>
      <c r="J60" s="121">
        <v>3</v>
      </c>
      <c r="K60" s="38"/>
      <c r="L60" s="165" t="str">
        <f>IF(AND(K60&gt;0,$K$52&lt;&gt;$AB$6),"!","")</f>
        <v/>
      </c>
      <c r="M60" s="171"/>
      <c r="N60" s="171"/>
      <c r="O60" s="171"/>
      <c r="P60" s="135"/>
      <c r="Q60" s="135"/>
      <c r="R60" s="135"/>
      <c r="S60" s="135"/>
      <c r="T60" s="135"/>
    </row>
    <row r="61" spans="1:22" ht="45" customHeight="1" x14ac:dyDescent="0.3">
      <c r="E61" s="106"/>
      <c r="F61" s="191"/>
      <c r="G61" s="189"/>
      <c r="H61" s="199"/>
      <c r="I61" s="137" t="s">
        <v>233</v>
      </c>
      <c r="J61" s="121">
        <v>1</v>
      </c>
      <c r="K61" s="38"/>
      <c r="L61" s="165" t="str">
        <f>IF(AND(K61&gt;0,$K$52&lt;&gt;$AB$6),"!","")</f>
        <v/>
      </c>
      <c r="M61" s="171"/>
      <c r="N61" s="171"/>
      <c r="O61" s="171"/>
      <c r="P61" s="135"/>
      <c r="Q61" s="135"/>
      <c r="R61" s="135"/>
      <c r="S61" s="135"/>
      <c r="T61" s="135"/>
    </row>
    <row r="62" spans="1:22" ht="45" customHeight="1" x14ac:dyDescent="0.3">
      <c r="E62" s="62"/>
      <c r="F62" s="62" t="s">
        <v>46</v>
      </c>
      <c r="G62" s="62"/>
      <c r="H62" s="63"/>
      <c r="I62" s="62"/>
      <c r="J62" s="168">
        <f>SUM(J53:J54)+SUM(J59:J61)</f>
        <v>14</v>
      </c>
      <c r="K62" s="168">
        <f>SUM(K53:K54)+SUM(K59:K61)</f>
        <v>0</v>
      </c>
      <c r="L62" s="60"/>
      <c r="M62" s="103"/>
      <c r="N62" s="103"/>
      <c r="O62" s="103"/>
    </row>
    <row r="63" spans="1:22" ht="45" customHeight="1" x14ac:dyDescent="0.4">
      <c r="K63" s="39"/>
      <c r="L63" s="71"/>
      <c r="P63" s="17"/>
    </row>
    <row r="64" spans="1:22" ht="45" customHeight="1" x14ac:dyDescent="0.4">
      <c r="E64" s="82"/>
      <c r="F64" s="82" t="s">
        <v>3</v>
      </c>
      <c r="G64" s="12"/>
      <c r="H64" s="13"/>
      <c r="I64" s="12"/>
      <c r="J64" s="11">
        <f>7-SUM(A65:A69)</f>
        <v>7</v>
      </c>
      <c r="K64" s="35"/>
      <c r="L64" s="70"/>
      <c r="M64" s="83"/>
      <c r="N64" s="173"/>
      <c r="O64" s="173"/>
      <c r="P64" s="129"/>
      <c r="Q64" s="128"/>
      <c r="R64" s="128"/>
      <c r="S64" s="128"/>
      <c r="T64" s="128"/>
      <c r="V64" s="18" t="s">
        <v>212</v>
      </c>
    </row>
    <row r="65" spans="1:22" ht="45" customHeight="1" x14ac:dyDescent="0.3">
      <c r="E65" s="106"/>
      <c r="F65" s="200" t="s">
        <v>85</v>
      </c>
      <c r="G65" s="195" t="s">
        <v>241</v>
      </c>
      <c r="H65" s="137" t="s">
        <v>242</v>
      </c>
      <c r="I65" s="137" t="s">
        <v>243</v>
      </c>
      <c r="J65" s="160">
        <f>IF($G$65=U66,7,0)</f>
        <v>0</v>
      </c>
      <c r="K65" s="38"/>
      <c r="L65" s="70"/>
      <c r="M65" s="171"/>
      <c r="N65" s="171"/>
      <c r="O65" s="171"/>
      <c r="P65" s="135"/>
      <c r="Q65" s="135"/>
      <c r="R65" s="135"/>
      <c r="S65" s="135"/>
      <c r="T65" s="135"/>
      <c r="V65" s="18"/>
    </row>
    <row r="66" spans="1:22" ht="45" customHeight="1" x14ac:dyDescent="0.4">
      <c r="E66" s="106"/>
      <c r="F66" s="201"/>
      <c r="G66" s="196"/>
      <c r="H66" s="137" t="s">
        <v>244</v>
      </c>
      <c r="I66" s="143" t="s">
        <v>213</v>
      </c>
      <c r="J66" s="110">
        <f>IF($G$65=U67,4,0)</f>
        <v>4</v>
      </c>
      <c r="K66" s="38"/>
      <c r="L66" s="70"/>
      <c r="M66" s="171"/>
      <c r="N66" s="171"/>
      <c r="O66" s="171"/>
      <c r="P66" s="135"/>
      <c r="Q66" s="135"/>
      <c r="R66" s="135"/>
      <c r="S66" s="135"/>
      <c r="T66" s="135"/>
      <c r="U66" s="53" t="s">
        <v>240</v>
      </c>
      <c r="V66" s="17" t="s">
        <v>213</v>
      </c>
    </row>
    <row r="67" spans="1:22" ht="45" customHeight="1" x14ac:dyDescent="0.3">
      <c r="A67" s="95">
        <f>IF(B67=TRUE,1,0)</f>
        <v>0</v>
      </c>
      <c r="B67" s="48" t="b">
        <v>0</v>
      </c>
      <c r="E67" s="106"/>
      <c r="F67" s="201"/>
      <c r="G67" s="196"/>
      <c r="H67" s="137" t="s">
        <v>245</v>
      </c>
      <c r="I67" s="142" t="s">
        <v>28</v>
      </c>
      <c r="J67" s="119">
        <f>IF(AND($G$65=$U$67,B67=FALSE),1,0)</f>
        <v>1</v>
      </c>
      <c r="K67" s="38"/>
      <c r="L67" s="70"/>
      <c r="M67" s="171"/>
      <c r="N67" s="171"/>
      <c r="O67" s="171"/>
      <c r="P67" s="135"/>
      <c r="Q67" s="135"/>
      <c r="R67" s="135"/>
      <c r="S67" s="135"/>
      <c r="T67" s="135"/>
      <c r="U67" s="53" t="s">
        <v>241</v>
      </c>
    </row>
    <row r="68" spans="1:22" ht="45" customHeight="1" x14ac:dyDescent="0.3">
      <c r="E68" s="106"/>
      <c r="F68" s="201"/>
      <c r="G68" s="196"/>
      <c r="H68" s="137" t="s">
        <v>246</v>
      </c>
      <c r="I68" s="137" t="s">
        <v>29</v>
      </c>
      <c r="J68" s="110">
        <f>IF($G$65=U67,1,0)</f>
        <v>1</v>
      </c>
      <c r="K68" s="38"/>
      <c r="L68" s="70"/>
      <c r="M68" s="171"/>
      <c r="N68" s="171"/>
      <c r="O68" s="171"/>
      <c r="P68" s="135"/>
      <c r="Q68" s="135"/>
      <c r="R68" s="135"/>
      <c r="S68" s="135"/>
      <c r="T68" s="135"/>
    </row>
    <row r="69" spans="1:22" ht="45" customHeight="1" x14ac:dyDescent="0.3">
      <c r="E69" s="106"/>
      <c r="F69" s="202"/>
      <c r="G69" s="197"/>
      <c r="H69" s="137" t="s">
        <v>247</v>
      </c>
      <c r="I69" s="137" t="s">
        <v>172</v>
      </c>
      <c r="J69" s="110">
        <f>IF($G$65=U67,1,0)</f>
        <v>1</v>
      </c>
      <c r="K69" s="38"/>
      <c r="L69" s="70"/>
      <c r="M69" s="171"/>
      <c r="N69" s="171"/>
      <c r="O69" s="171"/>
      <c r="P69" s="135"/>
      <c r="Q69" s="135"/>
      <c r="R69" s="135"/>
      <c r="S69" s="135"/>
      <c r="T69" s="135"/>
    </row>
    <row r="70" spans="1:22" ht="45" customHeight="1" x14ac:dyDescent="0.4">
      <c r="E70" s="62"/>
      <c r="F70" s="62" t="s">
        <v>46</v>
      </c>
      <c r="G70" s="62"/>
      <c r="H70" s="63"/>
      <c r="I70" s="62"/>
      <c r="J70" s="63">
        <f>SUM(J65:J69)</f>
        <v>7</v>
      </c>
      <c r="K70" s="33">
        <f>SUM(K65:K69)</f>
        <v>0</v>
      </c>
      <c r="L70" s="60"/>
      <c r="M70" s="103"/>
      <c r="N70" s="103"/>
      <c r="O70" s="103"/>
      <c r="P70" s="17"/>
    </row>
    <row r="71" spans="1:22" ht="45" customHeight="1" x14ac:dyDescent="0.4">
      <c r="K71" s="39"/>
      <c r="L71" s="71"/>
      <c r="P71" s="17"/>
    </row>
    <row r="72" spans="1:22" ht="45" customHeight="1" x14ac:dyDescent="0.4">
      <c r="E72" s="82"/>
      <c r="F72" s="82" t="s">
        <v>4</v>
      </c>
      <c r="G72" s="12"/>
      <c r="H72" s="13"/>
      <c r="I72" s="12"/>
      <c r="J72" s="11">
        <f>5-SUM(A73:A77)</f>
        <v>5</v>
      </c>
      <c r="K72" s="35"/>
      <c r="L72" s="60"/>
      <c r="M72" s="83"/>
      <c r="N72" s="173"/>
      <c r="O72" s="173"/>
      <c r="P72" s="129"/>
      <c r="Q72" s="128"/>
      <c r="R72" s="128"/>
      <c r="S72" s="128"/>
      <c r="T72" s="128"/>
    </row>
    <row r="73" spans="1:22" ht="45" customHeight="1" x14ac:dyDescent="0.3">
      <c r="E73" s="106"/>
      <c r="F73" s="194" t="s">
        <v>10</v>
      </c>
      <c r="G73" s="195" t="s">
        <v>86</v>
      </c>
      <c r="H73" s="158" t="s">
        <v>228</v>
      </c>
      <c r="I73" s="159" t="s">
        <v>86</v>
      </c>
      <c r="J73" s="160">
        <f>IF($G$73=V73,5,0)</f>
        <v>5</v>
      </c>
      <c r="K73" s="38"/>
      <c r="L73" s="70"/>
      <c r="M73" s="170"/>
      <c r="N73" s="170"/>
      <c r="O73" s="170"/>
      <c r="P73" s="135"/>
      <c r="Q73" s="135"/>
      <c r="R73" s="135"/>
      <c r="S73" s="135"/>
      <c r="T73" s="135"/>
      <c r="V73" s="18" t="s">
        <v>86</v>
      </c>
    </row>
    <row r="74" spans="1:22" ht="45" customHeight="1" x14ac:dyDescent="0.3">
      <c r="A74" s="96">
        <f>IF(AND($G$73=$V$74,B74=TRUE),1,0)</f>
        <v>0</v>
      </c>
      <c r="B74" s="46" t="b">
        <v>0</v>
      </c>
      <c r="C74" s="46"/>
      <c r="E74" s="106"/>
      <c r="F74" s="180"/>
      <c r="G74" s="196"/>
      <c r="H74" s="158" t="s">
        <v>152</v>
      </c>
      <c r="I74" s="161" t="s">
        <v>173</v>
      </c>
      <c r="J74" s="162">
        <f>IF(AND($G$73=$V$74,B74=FALSE),1,0)</f>
        <v>0</v>
      </c>
      <c r="K74" s="38"/>
      <c r="L74" s="70"/>
      <c r="M74" s="171"/>
      <c r="N74" s="171"/>
      <c r="O74" s="171"/>
      <c r="P74" s="135"/>
      <c r="Q74" s="135"/>
      <c r="R74" s="135"/>
      <c r="S74" s="135"/>
      <c r="T74" s="135"/>
      <c r="V74" s="18" t="s">
        <v>130</v>
      </c>
    </row>
    <row r="75" spans="1:22" ht="45" customHeight="1" x14ac:dyDescent="0.3">
      <c r="A75" s="96">
        <f>IF(AND($G$73=$V$74,B75=TRUE),1,0)</f>
        <v>0</v>
      </c>
      <c r="B75" s="48" t="b">
        <v>0</v>
      </c>
      <c r="E75" s="106"/>
      <c r="F75" s="180"/>
      <c r="G75" s="196"/>
      <c r="H75" s="158" t="s">
        <v>153</v>
      </c>
      <c r="I75" s="161" t="s">
        <v>174</v>
      </c>
      <c r="J75" s="162">
        <f>IF(AND($G$73=$V$74,B75=FALSE),1,0)</f>
        <v>0</v>
      </c>
      <c r="K75" s="38"/>
      <c r="L75" s="70"/>
      <c r="M75" s="171"/>
      <c r="N75" s="171"/>
      <c r="O75" s="171"/>
      <c r="P75" s="144"/>
      <c r="Q75" s="135"/>
      <c r="R75" s="135"/>
      <c r="S75" s="135"/>
      <c r="T75" s="135"/>
    </row>
    <row r="76" spans="1:22" ht="45" customHeight="1" x14ac:dyDescent="0.3">
      <c r="A76" s="96">
        <f>IF(AND($G$73=$V$74,B76=TRUE),1,0)</f>
        <v>0</v>
      </c>
      <c r="B76" s="48" t="b">
        <v>0</v>
      </c>
      <c r="E76" s="106"/>
      <c r="F76" s="180"/>
      <c r="G76" s="196"/>
      <c r="H76" s="158" t="s">
        <v>154</v>
      </c>
      <c r="I76" s="161" t="s">
        <v>148</v>
      </c>
      <c r="J76" s="162">
        <f>IF(AND($G$73=$V$74,B76=FALSE),1,0)</f>
        <v>0</v>
      </c>
      <c r="K76" s="38"/>
      <c r="L76" s="70"/>
      <c r="M76" s="171"/>
      <c r="N76" s="171"/>
      <c r="O76" s="171"/>
      <c r="P76" s="135"/>
      <c r="Q76" s="135"/>
      <c r="R76" s="135"/>
      <c r="S76" s="135"/>
      <c r="T76" s="135"/>
    </row>
    <row r="77" spans="1:22" ht="45" customHeight="1" x14ac:dyDescent="0.3">
      <c r="E77" s="106"/>
      <c r="F77" s="180"/>
      <c r="G77" s="197"/>
      <c r="H77" s="158" t="s">
        <v>191</v>
      </c>
      <c r="I77" s="161" t="s">
        <v>149</v>
      </c>
      <c r="J77" s="162">
        <f>IF($G$73=V74,2,0)</f>
        <v>0</v>
      </c>
      <c r="K77" s="38"/>
      <c r="L77" s="70"/>
      <c r="M77" s="171"/>
      <c r="N77" s="171"/>
      <c r="O77" s="171"/>
      <c r="P77" s="135"/>
      <c r="Q77" s="135"/>
      <c r="R77" s="135"/>
      <c r="S77" s="135"/>
      <c r="T77" s="135"/>
    </row>
    <row r="78" spans="1:22" ht="45" customHeight="1" x14ac:dyDescent="0.3">
      <c r="E78" s="62"/>
      <c r="F78" s="62" t="s">
        <v>46</v>
      </c>
      <c r="G78" s="62"/>
      <c r="H78" s="63"/>
      <c r="I78" s="62"/>
      <c r="J78" s="63">
        <f>SUM(J73:J77)</f>
        <v>5</v>
      </c>
      <c r="K78" s="33">
        <f>SUM(K73:K77)</f>
        <v>0</v>
      </c>
      <c r="L78" s="60"/>
      <c r="M78" s="103"/>
      <c r="N78" s="103"/>
      <c r="O78" s="103"/>
    </row>
    <row r="79" spans="1:22" ht="45" customHeight="1" x14ac:dyDescent="0.3">
      <c r="K79" s="39"/>
      <c r="L79" s="71"/>
    </row>
    <row r="80" spans="1:22" ht="45" customHeight="1" x14ac:dyDescent="0.3">
      <c r="E80" s="82"/>
      <c r="F80" s="82" t="s">
        <v>5</v>
      </c>
      <c r="G80" s="163"/>
      <c r="H80" s="11"/>
      <c r="I80" s="12"/>
      <c r="J80" s="11">
        <f>24-SUM(A81:A88)</f>
        <v>24</v>
      </c>
      <c r="K80" s="35"/>
      <c r="L80" s="60"/>
      <c r="M80" s="83"/>
      <c r="N80" s="173"/>
      <c r="O80" s="173"/>
      <c r="P80" s="128"/>
      <c r="Q80" s="128"/>
      <c r="R80" s="128"/>
      <c r="S80" s="128"/>
      <c r="T80" s="128"/>
    </row>
    <row r="81" spans="1:22" ht="45" hidden="1" customHeight="1" x14ac:dyDescent="0.3">
      <c r="E81" s="106"/>
      <c r="F81" s="190" t="s">
        <v>200</v>
      </c>
      <c r="G81" s="181" t="s">
        <v>189</v>
      </c>
      <c r="H81" s="145">
        <v>19.100000000000001</v>
      </c>
      <c r="I81" s="108" t="s">
        <v>30</v>
      </c>
      <c r="J81" s="145">
        <f>IF($G$80=$V$82,18,0)</f>
        <v>0</v>
      </c>
      <c r="K81" s="32"/>
      <c r="L81" s="60"/>
      <c r="M81" s="133"/>
      <c r="N81" s="133"/>
      <c r="O81" s="133"/>
      <c r="P81" s="135"/>
      <c r="Q81" s="135"/>
      <c r="R81" s="135"/>
      <c r="S81" s="135"/>
      <c r="T81" s="135"/>
    </row>
    <row r="82" spans="1:22" ht="45" hidden="1" customHeight="1" x14ac:dyDescent="0.3">
      <c r="E82" s="106"/>
      <c r="F82" s="191"/>
      <c r="G82" s="192"/>
      <c r="H82" s="145">
        <v>19.2</v>
      </c>
      <c r="I82" s="115" t="s">
        <v>203</v>
      </c>
      <c r="J82" s="145">
        <f>IF($G$80=$V$82,7,0)</f>
        <v>0</v>
      </c>
      <c r="K82" s="32"/>
      <c r="L82" s="60"/>
      <c r="M82" s="134"/>
      <c r="N82" s="134"/>
      <c r="O82" s="134"/>
      <c r="P82" s="135"/>
      <c r="Q82" s="135"/>
      <c r="R82" s="135"/>
      <c r="S82" s="135"/>
      <c r="T82" s="135"/>
      <c r="V82" s="53" t="s">
        <v>200</v>
      </c>
    </row>
    <row r="83" spans="1:22" ht="45" customHeight="1" x14ac:dyDescent="0.3">
      <c r="A83" s="94">
        <f>IF(B83=TRUE,1,0)</f>
        <v>0</v>
      </c>
      <c r="B83" s="48" t="b">
        <v>0</v>
      </c>
      <c r="E83" s="106"/>
      <c r="F83" s="190" t="s">
        <v>101</v>
      </c>
      <c r="G83" s="181" t="s">
        <v>133</v>
      </c>
      <c r="H83" s="120">
        <v>20.100000000000001</v>
      </c>
      <c r="I83" s="136" t="s">
        <v>150</v>
      </c>
      <c r="J83" s="110">
        <f>IF(B83=FALSE,1,0)</f>
        <v>1</v>
      </c>
      <c r="K83" s="36"/>
      <c r="L83" s="61"/>
      <c r="M83" s="171"/>
      <c r="N83" s="171"/>
      <c r="O83" s="171"/>
      <c r="P83" s="135"/>
      <c r="Q83" s="135"/>
      <c r="R83" s="135"/>
      <c r="S83" s="135"/>
      <c r="T83" s="135"/>
      <c r="V83" s="52" t="s">
        <v>135</v>
      </c>
    </row>
    <row r="84" spans="1:22" ht="45" customHeight="1" x14ac:dyDescent="0.3">
      <c r="A84" s="94">
        <f>IF(B84=TRUE,1,0)</f>
        <v>0</v>
      </c>
      <c r="B84" s="48" t="b">
        <v>0</v>
      </c>
      <c r="E84" s="106"/>
      <c r="F84" s="193"/>
      <c r="G84" s="192"/>
      <c r="H84" s="116">
        <v>20.2</v>
      </c>
      <c r="I84" s="136" t="s">
        <v>204</v>
      </c>
      <c r="J84" s="110">
        <f>IF(B84=FALSE,1,0)</f>
        <v>1</v>
      </c>
      <c r="K84" s="32"/>
      <c r="L84" s="61"/>
      <c r="M84" s="171"/>
      <c r="N84" s="171"/>
      <c r="O84" s="171"/>
      <c r="P84" s="135"/>
      <c r="Q84" s="135"/>
      <c r="R84" s="135"/>
      <c r="S84" s="135"/>
      <c r="T84" s="135"/>
    </row>
    <row r="85" spans="1:22" ht="45" customHeight="1" x14ac:dyDescent="0.3">
      <c r="E85" s="106"/>
      <c r="F85" s="147" t="s">
        <v>42</v>
      </c>
      <c r="G85" s="115" t="s">
        <v>134</v>
      </c>
      <c r="H85" s="148">
        <v>21.1</v>
      </c>
      <c r="I85" s="136" t="s">
        <v>131</v>
      </c>
      <c r="J85" s="116">
        <v>19</v>
      </c>
      <c r="K85" s="32"/>
      <c r="L85" s="61"/>
      <c r="M85" s="171"/>
      <c r="N85" s="171"/>
      <c r="O85" s="171"/>
      <c r="P85" s="135"/>
      <c r="Q85" s="135"/>
      <c r="R85" s="135"/>
      <c r="S85" s="135"/>
      <c r="T85" s="135"/>
    </row>
    <row r="86" spans="1:22" ht="45" customHeight="1" x14ac:dyDescent="0.3">
      <c r="E86" s="106"/>
      <c r="F86" s="190" t="s">
        <v>105</v>
      </c>
      <c r="G86" s="181" t="s">
        <v>215</v>
      </c>
      <c r="H86" s="120">
        <v>22.1</v>
      </c>
      <c r="I86" s="108" t="s">
        <v>216</v>
      </c>
      <c r="J86" s="113" t="s">
        <v>206</v>
      </c>
      <c r="K86" s="30"/>
      <c r="L86" s="61"/>
      <c r="M86" s="171"/>
      <c r="N86" s="171"/>
      <c r="O86" s="171"/>
      <c r="P86" s="135"/>
      <c r="Q86" s="135"/>
      <c r="R86" s="135"/>
      <c r="S86" s="135"/>
      <c r="T86" s="135"/>
    </row>
    <row r="87" spans="1:22" ht="45" customHeight="1" x14ac:dyDescent="0.3">
      <c r="E87" s="106"/>
      <c r="F87" s="191"/>
      <c r="G87" s="189"/>
      <c r="H87" s="120">
        <v>22.2</v>
      </c>
      <c r="I87" s="164" t="s">
        <v>175</v>
      </c>
      <c r="J87" s="116">
        <f>IF(I87=V89,3,2)</f>
        <v>3</v>
      </c>
      <c r="K87" s="40"/>
      <c r="L87" s="61" t="str">
        <f>IF(AND(K87&gt;0,$K$86&lt;&gt;$AB$6),"!","")</f>
        <v/>
      </c>
      <c r="M87" s="171"/>
      <c r="N87" s="171"/>
      <c r="O87" s="171"/>
      <c r="P87" s="135"/>
      <c r="Q87" s="135"/>
      <c r="R87" s="135"/>
      <c r="S87" s="135"/>
      <c r="T87" s="135"/>
      <c r="V87" s="53" t="s">
        <v>176</v>
      </c>
    </row>
    <row r="88" spans="1:22" ht="45" hidden="1" customHeight="1" x14ac:dyDescent="0.3">
      <c r="E88" s="149"/>
      <c r="F88" s="194"/>
      <c r="G88" s="182"/>
      <c r="H88" s="119" t="s">
        <v>192</v>
      </c>
      <c r="I88" s="108" t="s">
        <v>177</v>
      </c>
      <c r="J88" s="116">
        <f>IF(G86=P88,1,0)</f>
        <v>0</v>
      </c>
      <c r="K88" s="102"/>
      <c r="L88" s="61"/>
      <c r="M88" s="101"/>
      <c r="N88" s="101"/>
      <c r="O88" s="101"/>
      <c r="P88" s="53" t="s">
        <v>176</v>
      </c>
    </row>
    <row r="89" spans="1:22" ht="45" customHeight="1" x14ac:dyDescent="0.3">
      <c r="E89" s="62"/>
      <c r="F89" s="62" t="s">
        <v>46</v>
      </c>
      <c r="G89" s="62"/>
      <c r="H89" s="63"/>
      <c r="I89" s="62"/>
      <c r="J89" s="63">
        <f>SUM(J83+J84+J85+J87)</f>
        <v>24</v>
      </c>
      <c r="K89" s="33">
        <f>SUM(K81:K88)</f>
        <v>0</v>
      </c>
      <c r="L89" s="60"/>
      <c r="M89" s="103"/>
      <c r="N89" s="103"/>
      <c r="O89" s="103"/>
      <c r="V89" s="53" t="s">
        <v>175</v>
      </c>
    </row>
    <row r="90" spans="1:22" ht="45" customHeight="1" x14ac:dyDescent="0.3">
      <c r="K90" s="39"/>
      <c r="L90" s="71"/>
    </row>
    <row r="91" spans="1:22" ht="45" customHeight="1" x14ac:dyDescent="0.3">
      <c r="E91" s="11"/>
      <c r="F91" s="179" t="s">
        <v>11</v>
      </c>
      <c r="G91" s="179"/>
      <c r="H91" s="179"/>
      <c r="I91" s="179"/>
      <c r="J91" s="11">
        <f>5-SUM(A92:A94)</f>
        <v>5</v>
      </c>
      <c r="K91" s="35"/>
      <c r="L91" s="60"/>
      <c r="M91" s="83"/>
      <c r="N91" s="173"/>
      <c r="O91" s="173"/>
      <c r="P91" s="128"/>
      <c r="Q91" s="128"/>
      <c r="R91" s="128"/>
      <c r="S91" s="128"/>
      <c r="T91" s="128"/>
    </row>
    <row r="92" spans="1:22" ht="45" customHeight="1" x14ac:dyDescent="0.3">
      <c r="E92" s="106"/>
      <c r="F92" s="186" t="s">
        <v>32</v>
      </c>
      <c r="G92" s="181" t="s">
        <v>132</v>
      </c>
      <c r="H92" s="114">
        <v>23.1</v>
      </c>
      <c r="I92" s="137" t="s">
        <v>123</v>
      </c>
      <c r="J92" s="110">
        <v>5</v>
      </c>
      <c r="K92" s="41"/>
      <c r="L92" s="185" t="str">
        <f>IF(SUM(K92:K94)&gt;5,"ERROR: Please enter a total points score less than or equal to 5 for this credit.","")</f>
        <v/>
      </c>
      <c r="M92" s="170"/>
      <c r="N92" s="170"/>
      <c r="O92" s="170"/>
      <c r="P92" s="135"/>
      <c r="Q92" s="135"/>
      <c r="R92" s="135"/>
      <c r="S92" s="135"/>
      <c r="T92" s="135"/>
    </row>
    <row r="93" spans="1:22" ht="45" customHeight="1" x14ac:dyDescent="0.3">
      <c r="E93" s="106"/>
      <c r="F93" s="187"/>
      <c r="G93" s="189"/>
      <c r="H93" s="114">
        <v>23.2</v>
      </c>
      <c r="I93" s="136" t="s">
        <v>124</v>
      </c>
      <c r="J93" s="110">
        <v>2</v>
      </c>
      <c r="K93" s="32"/>
      <c r="L93" s="185"/>
      <c r="M93" s="171"/>
      <c r="N93" s="171"/>
      <c r="O93" s="171"/>
      <c r="P93" s="135"/>
      <c r="Q93" s="135"/>
      <c r="R93" s="135"/>
      <c r="S93" s="135"/>
      <c r="T93" s="135"/>
    </row>
    <row r="94" spans="1:22" ht="45" customHeight="1" x14ac:dyDescent="0.3">
      <c r="A94" s="95"/>
      <c r="E94" s="106"/>
      <c r="F94" s="187"/>
      <c r="G94" s="189"/>
      <c r="H94" s="114">
        <v>23.3</v>
      </c>
      <c r="I94" s="142" t="s">
        <v>151</v>
      </c>
      <c r="J94" s="110">
        <v>2</v>
      </c>
      <c r="K94" s="32"/>
      <c r="L94" s="185"/>
      <c r="M94" s="171"/>
      <c r="N94" s="171"/>
      <c r="O94" s="171"/>
      <c r="P94" s="135"/>
      <c r="Q94" s="135"/>
      <c r="R94" s="135"/>
      <c r="S94" s="135"/>
      <c r="T94" s="135"/>
    </row>
    <row r="95" spans="1:22" ht="45" customHeight="1" x14ac:dyDescent="0.3">
      <c r="A95" s="95"/>
      <c r="E95" s="106"/>
      <c r="F95" s="188"/>
      <c r="G95" s="182"/>
      <c r="H95" s="114">
        <v>23.4</v>
      </c>
      <c r="I95" s="142" t="s">
        <v>217</v>
      </c>
      <c r="J95" s="110">
        <v>1</v>
      </c>
      <c r="K95" s="32"/>
      <c r="L95" s="99"/>
      <c r="M95" s="172"/>
      <c r="N95" s="172"/>
      <c r="O95" s="172"/>
      <c r="P95" s="135"/>
      <c r="Q95" s="135"/>
      <c r="R95" s="135"/>
      <c r="S95" s="135"/>
      <c r="T95" s="135"/>
    </row>
    <row r="96" spans="1:22" ht="45" customHeight="1" x14ac:dyDescent="0.3">
      <c r="E96" s="62"/>
      <c r="F96" s="62" t="s">
        <v>46</v>
      </c>
      <c r="G96" s="62"/>
      <c r="H96" s="63"/>
      <c r="I96" s="62"/>
      <c r="J96" s="63">
        <v>5</v>
      </c>
      <c r="K96" s="33">
        <f>IF(SUM(K92:K95)&gt;5,5,SUM(K92:K95))</f>
        <v>0</v>
      </c>
      <c r="L96" s="60"/>
      <c r="M96" s="103"/>
      <c r="N96" s="103"/>
      <c r="O96" s="103"/>
    </row>
    <row r="97" spans="1:20" ht="45" customHeight="1" x14ac:dyDescent="0.3">
      <c r="K97" s="39"/>
      <c r="L97" s="71"/>
    </row>
    <row r="98" spans="1:20" ht="45" customHeight="1" x14ac:dyDescent="0.3">
      <c r="E98" s="11"/>
      <c r="F98" s="179" t="s">
        <v>6</v>
      </c>
      <c r="G98" s="179"/>
      <c r="H98" s="179"/>
      <c r="I98" s="179"/>
      <c r="J98" s="11">
        <f>3-SUM(A99:A102)</f>
        <v>3</v>
      </c>
      <c r="K98" s="35"/>
      <c r="L98" s="60"/>
      <c r="M98" s="83"/>
      <c r="N98" s="173"/>
      <c r="O98" s="173"/>
      <c r="P98" s="128"/>
      <c r="Q98" s="128"/>
      <c r="R98" s="128"/>
      <c r="S98" s="128"/>
      <c r="T98" s="128"/>
    </row>
    <row r="99" spans="1:20" ht="45" customHeight="1" x14ac:dyDescent="0.3">
      <c r="E99" s="106"/>
      <c r="F99" s="180" t="s">
        <v>12</v>
      </c>
      <c r="G99" s="181" t="s">
        <v>88</v>
      </c>
      <c r="H99" s="114">
        <v>24.1</v>
      </c>
      <c r="I99" s="137" t="s">
        <v>205</v>
      </c>
      <c r="J99" s="113" t="s">
        <v>206</v>
      </c>
      <c r="K99" s="30"/>
      <c r="L99" s="70"/>
      <c r="M99" s="170"/>
      <c r="N99" s="170"/>
      <c r="O99" s="170"/>
      <c r="P99" s="135"/>
      <c r="Q99" s="135"/>
      <c r="R99" s="135"/>
      <c r="S99" s="135"/>
      <c r="T99" s="135"/>
    </row>
    <row r="100" spans="1:20" ht="45" customHeight="1" x14ac:dyDescent="0.3">
      <c r="A100" s="95">
        <f>IF(B100=TRUE,1,0)</f>
        <v>0</v>
      </c>
      <c r="B100" s="47" t="b">
        <v>0</v>
      </c>
      <c r="C100" s="47"/>
      <c r="E100" s="106"/>
      <c r="F100" s="180"/>
      <c r="G100" s="182"/>
      <c r="H100" s="116">
        <v>24.2</v>
      </c>
      <c r="I100" s="136" t="s">
        <v>87</v>
      </c>
      <c r="J100" s="110">
        <f>IF(B100=FALSE,1,0)</f>
        <v>1</v>
      </c>
      <c r="K100" s="41"/>
      <c r="L100" s="61" t="str">
        <f>IF(AND(K100&gt;0,$K99&lt;&gt;$AB$6),"!","")</f>
        <v/>
      </c>
      <c r="M100" s="171"/>
      <c r="N100" s="171"/>
      <c r="O100" s="171"/>
      <c r="P100" s="135"/>
      <c r="Q100" s="135"/>
      <c r="R100" s="135"/>
      <c r="S100" s="135"/>
      <c r="T100" s="135"/>
    </row>
    <row r="101" spans="1:20" ht="45" customHeight="1" x14ac:dyDescent="0.3">
      <c r="A101" s="95">
        <f>IF(B101=TRUE,1,0)</f>
        <v>0</v>
      </c>
      <c r="B101" s="47" t="b">
        <v>0</v>
      </c>
      <c r="C101" s="47"/>
      <c r="E101" s="106"/>
      <c r="F101" s="107" t="s">
        <v>33</v>
      </c>
      <c r="G101" s="108" t="s">
        <v>89</v>
      </c>
      <c r="H101" s="148">
        <v>25.1</v>
      </c>
      <c r="I101" s="108" t="s">
        <v>178</v>
      </c>
      <c r="J101" s="110">
        <f>IF(B101=FALSE,1,0)</f>
        <v>1</v>
      </c>
      <c r="K101" s="41"/>
      <c r="L101" s="70"/>
      <c r="M101" s="171"/>
      <c r="N101" s="171"/>
      <c r="O101" s="171"/>
      <c r="P101" s="135"/>
      <c r="Q101" s="135"/>
      <c r="R101" s="135"/>
      <c r="S101" s="135"/>
      <c r="T101" s="135"/>
    </row>
    <row r="102" spans="1:20" ht="45" customHeight="1" x14ac:dyDescent="0.3">
      <c r="A102" s="95">
        <f>IF(B102=TRUE,1,0)</f>
        <v>0</v>
      </c>
      <c r="B102" s="47" t="b">
        <v>0</v>
      </c>
      <c r="C102" s="47"/>
      <c r="E102" s="106"/>
      <c r="F102" s="150" t="s">
        <v>34</v>
      </c>
      <c r="G102" s="132" t="s">
        <v>90</v>
      </c>
      <c r="H102" s="151">
        <v>26.1</v>
      </c>
      <c r="I102" s="152" t="s">
        <v>34</v>
      </c>
      <c r="J102" s="140">
        <f>IF(B102=FALSE,1,0)</f>
        <v>1</v>
      </c>
      <c r="K102" s="42"/>
      <c r="L102" s="70"/>
      <c r="M102" s="171"/>
      <c r="N102" s="171"/>
      <c r="O102" s="171"/>
      <c r="P102" s="135"/>
      <c r="Q102" s="135"/>
      <c r="R102" s="135"/>
      <c r="S102" s="135"/>
      <c r="T102" s="135"/>
    </row>
    <row r="103" spans="1:20" ht="45" customHeight="1" x14ac:dyDescent="0.3">
      <c r="E103" s="62"/>
      <c r="F103" s="62" t="s">
        <v>46</v>
      </c>
      <c r="G103" s="62"/>
      <c r="H103" s="63"/>
      <c r="I103" s="62"/>
      <c r="J103" s="63">
        <f>SUM(J99:J102)</f>
        <v>3</v>
      </c>
      <c r="K103" s="33">
        <f>SUM(K99:K102)</f>
        <v>0</v>
      </c>
      <c r="L103" s="60"/>
      <c r="M103" s="104"/>
      <c r="N103" s="104"/>
      <c r="O103" s="104"/>
    </row>
    <row r="104" spans="1:20" ht="45" customHeight="1" x14ac:dyDescent="0.3">
      <c r="E104" s="53"/>
      <c r="F104" s="6"/>
      <c r="G104" s="6"/>
      <c r="H104" s="49"/>
      <c r="I104" s="6"/>
      <c r="J104" s="49"/>
      <c r="K104" s="39"/>
      <c r="L104" s="60"/>
      <c r="M104" s="104"/>
      <c r="N104" s="104"/>
      <c r="O104" s="104"/>
    </row>
    <row r="105" spans="1:20" ht="45" customHeight="1" x14ac:dyDescent="0.3">
      <c r="E105" s="14"/>
      <c r="F105" s="179" t="s">
        <v>16</v>
      </c>
      <c r="G105" s="179"/>
      <c r="H105" s="179"/>
      <c r="I105" s="179"/>
      <c r="J105" s="14">
        <v>10</v>
      </c>
      <c r="K105" s="35"/>
      <c r="L105" s="60"/>
      <c r="M105" s="105"/>
      <c r="N105" s="105"/>
      <c r="O105" s="105"/>
      <c r="P105" s="128"/>
      <c r="Q105" s="128"/>
      <c r="R105" s="128"/>
      <c r="S105" s="128"/>
      <c r="T105" s="128"/>
    </row>
    <row r="106" spans="1:20" ht="45" customHeight="1" x14ac:dyDescent="0.3">
      <c r="E106" s="106"/>
      <c r="F106" s="130" t="s">
        <v>91</v>
      </c>
      <c r="G106" s="153" t="s">
        <v>96</v>
      </c>
      <c r="H106" s="154">
        <v>27.1</v>
      </c>
      <c r="I106" s="146" t="s">
        <v>91</v>
      </c>
      <c r="J106" s="183">
        <v>10</v>
      </c>
      <c r="K106" s="43"/>
      <c r="L106" s="184" t="str">
        <f>IF(SUM(K106:K110)&gt;10,"ERROR: the total number of points available in the Innovation category is 10. Please enter a points score less than or equal to 10.","")</f>
        <v/>
      </c>
      <c r="M106" s="170"/>
      <c r="N106" s="170"/>
      <c r="O106" s="170"/>
      <c r="P106" s="135"/>
      <c r="Q106" s="135"/>
      <c r="R106" s="135"/>
      <c r="S106" s="135"/>
      <c r="T106" s="135"/>
    </row>
    <row r="107" spans="1:20" ht="45" customHeight="1" x14ac:dyDescent="0.3">
      <c r="E107" s="106"/>
      <c r="F107" s="107" t="s">
        <v>92</v>
      </c>
      <c r="G107" s="155" t="s">
        <v>97</v>
      </c>
      <c r="H107" s="110">
        <v>27.2</v>
      </c>
      <c r="I107" s="115" t="s">
        <v>92</v>
      </c>
      <c r="J107" s="183"/>
      <c r="K107" s="43"/>
      <c r="L107" s="184"/>
      <c r="M107" s="171"/>
      <c r="N107" s="171"/>
      <c r="O107" s="171"/>
      <c r="P107" s="135"/>
      <c r="Q107" s="135"/>
      <c r="R107" s="135"/>
      <c r="S107" s="135"/>
      <c r="T107" s="135"/>
    </row>
    <row r="108" spans="1:20" ht="45" customHeight="1" x14ac:dyDescent="0.3">
      <c r="E108" s="106"/>
      <c r="F108" s="107" t="s">
        <v>93</v>
      </c>
      <c r="G108" s="155" t="s">
        <v>98</v>
      </c>
      <c r="H108" s="110">
        <v>27.3</v>
      </c>
      <c r="I108" s="115" t="s">
        <v>93</v>
      </c>
      <c r="J108" s="183"/>
      <c r="K108" s="43"/>
      <c r="L108" s="184"/>
      <c r="M108" s="171"/>
      <c r="N108" s="171"/>
      <c r="O108" s="171"/>
      <c r="P108" s="135"/>
      <c r="Q108" s="135"/>
      <c r="R108" s="135"/>
      <c r="S108" s="135"/>
      <c r="T108" s="135"/>
    </row>
    <row r="109" spans="1:20" ht="45" customHeight="1" x14ac:dyDescent="0.3">
      <c r="E109" s="106"/>
      <c r="F109" s="107" t="s">
        <v>94</v>
      </c>
      <c r="G109" s="155" t="s">
        <v>99</v>
      </c>
      <c r="H109" s="110">
        <v>27.4</v>
      </c>
      <c r="I109" s="115" t="s">
        <v>94</v>
      </c>
      <c r="J109" s="183"/>
      <c r="K109" s="43"/>
      <c r="L109" s="184"/>
      <c r="M109" s="171"/>
      <c r="N109" s="171"/>
      <c r="O109" s="171"/>
      <c r="P109" s="135"/>
      <c r="Q109" s="135"/>
      <c r="R109" s="135"/>
      <c r="S109" s="135"/>
      <c r="T109" s="135"/>
    </row>
    <row r="110" spans="1:20" ht="45" customHeight="1" x14ac:dyDescent="0.3">
      <c r="E110" s="106"/>
      <c r="F110" s="131" t="s">
        <v>95</v>
      </c>
      <c r="G110" s="156" t="s">
        <v>100</v>
      </c>
      <c r="H110" s="140">
        <v>27.5</v>
      </c>
      <c r="I110" s="157" t="s">
        <v>95</v>
      </c>
      <c r="J110" s="183"/>
      <c r="K110" s="43"/>
      <c r="L110" s="184"/>
      <c r="M110" s="171"/>
      <c r="N110" s="171"/>
      <c r="O110" s="171"/>
      <c r="P110" s="135"/>
      <c r="Q110" s="135"/>
      <c r="R110" s="135"/>
      <c r="S110" s="135"/>
      <c r="T110" s="135"/>
    </row>
    <row r="111" spans="1:20" ht="45" customHeight="1" x14ac:dyDescent="0.3">
      <c r="E111" s="62"/>
      <c r="F111" s="62" t="s">
        <v>46</v>
      </c>
      <c r="G111" s="62"/>
      <c r="H111" s="63"/>
      <c r="I111" s="62"/>
      <c r="J111" s="63">
        <f>SUM(J106)</f>
        <v>10</v>
      </c>
      <c r="K111" s="33">
        <f>IF(SUM(K106:K110)&gt;10,10,SUM(K106:K110))</f>
        <v>0</v>
      </c>
      <c r="L111" s="61" t="str">
        <f>IF(K111&gt;10,"!","")</f>
        <v/>
      </c>
    </row>
    <row r="112" spans="1:20" ht="45" customHeight="1" x14ac:dyDescent="0.3">
      <c r="F112" s="6"/>
      <c r="G112" s="6"/>
      <c r="H112" s="49"/>
      <c r="I112" s="6"/>
      <c r="J112" s="49"/>
      <c r="K112" s="49"/>
      <c r="L112" s="52"/>
    </row>
    <row r="113" spans="1:15" ht="45" customHeight="1" x14ac:dyDescent="0.3">
      <c r="A113" s="97" t="s">
        <v>180</v>
      </c>
      <c r="F113" s="21"/>
      <c r="G113" s="73"/>
      <c r="H113" s="22"/>
      <c r="I113" s="72" t="s">
        <v>182</v>
      </c>
      <c r="J113" s="55" t="s">
        <v>183</v>
      </c>
      <c r="K113" s="55" t="s">
        <v>184</v>
      </c>
      <c r="L113" s="22"/>
      <c r="M113" s="7"/>
      <c r="N113" s="7"/>
      <c r="O113" s="7"/>
    </row>
    <row r="114" spans="1:15" ht="45" customHeight="1" x14ac:dyDescent="0.3">
      <c r="A114" s="97">
        <f>SUM(A28:A102)</f>
        <v>0</v>
      </c>
      <c r="F114" s="21"/>
      <c r="G114" s="73"/>
      <c r="H114" s="22"/>
      <c r="I114" s="59" t="s">
        <v>186</v>
      </c>
      <c r="J114" s="20">
        <f>100-A114</f>
        <v>100</v>
      </c>
      <c r="K114" s="44">
        <f>K25+K49+K62+K70+K78+K89+K96+K103</f>
        <v>0</v>
      </c>
      <c r="L114" s="22"/>
      <c r="M114" s="7"/>
      <c r="N114" s="7"/>
      <c r="O114" s="7"/>
    </row>
    <row r="115" spans="1:15" ht="45" customHeight="1" x14ac:dyDescent="0.3">
      <c r="F115" s="58"/>
      <c r="G115" s="58"/>
      <c r="H115" s="49"/>
      <c r="I115" s="59" t="s">
        <v>190</v>
      </c>
      <c r="J115" s="74"/>
      <c r="K115" s="24">
        <f>K114/J114*100</f>
        <v>0</v>
      </c>
      <c r="L115" s="81"/>
      <c r="M115" s="8"/>
      <c r="N115" s="8"/>
      <c r="O115" s="8"/>
    </row>
    <row r="116" spans="1:15" ht="45" customHeight="1" x14ac:dyDescent="0.3">
      <c r="F116" s="58"/>
      <c r="G116" s="58"/>
      <c r="H116" s="49"/>
      <c r="I116" s="59" t="s">
        <v>185</v>
      </c>
      <c r="J116" s="20">
        <v>10</v>
      </c>
      <c r="K116" s="44">
        <f>K111</f>
        <v>0</v>
      </c>
      <c r="L116" s="81"/>
      <c r="M116" s="8"/>
      <c r="N116" s="8"/>
      <c r="O116" s="8"/>
    </row>
    <row r="117" spans="1:15" ht="45" customHeight="1" x14ac:dyDescent="0.3">
      <c r="I117" s="59" t="s">
        <v>187</v>
      </c>
      <c r="J117" s="75"/>
      <c r="K117" s="24">
        <f>(K115)+K116</f>
        <v>0</v>
      </c>
    </row>
    <row r="120" spans="1:15" ht="45" customHeight="1" x14ac:dyDescent="0.3"/>
    <row r="121" spans="1:15" ht="45" customHeight="1" x14ac:dyDescent="0.3"/>
    <row r="122" spans="1:15" ht="45" customHeight="1" x14ac:dyDescent="0.3"/>
    <row r="123" spans="1:15" ht="45" customHeight="1" x14ac:dyDescent="0.3"/>
    <row r="124" spans="1:15" ht="45" customHeight="1" x14ac:dyDescent="0.3"/>
    <row r="130" spans="1:15" s="80" customFormat="1" ht="37.5" hidden="1" customHeight="1" x14ac:dyDescent="0.25">
      <c r="A130" s="77"/>
      <c r="B130" s="77"/>
      <c r="C130" s="77"/>
      <c r="D130" s="77"/>
      <c r="E130" s="77"/>
      <c r="F130" s="78"/>
      <c r="G130" s="78"/>
      <c r="H130" s="79"/>
      <c r="I130" s="78"/>
      <c r="J130" s="79"/>
      <c r="K130" s="79"/>
      <c r="M130" s="78"/>
      <c r="N130" s="78"/>
      <c r="O130" s="78"/>
    </row>
    <row r="131" spans="1:15" s="80" customFormat="1" ht="37.5" hidden="1" customHeight="1" x14ac:dyDescent="0.25">
      <c r="A131" s="77"/>
      <c r="B131" s="77"/>
      <c r="C131" s="77"/>
      <c r="D131" s="77"/>
      <c r="E131" s="77"/>
      <c r="F131" s="78"/>
      <c r="G131" s="78"/>
      <c r="H131" s="79"/>
      <c r="I131" s="78"/>
      <c r="J131" s="79"/>
      <c r="K131" s="79"/>
      <c r="M131" s="78"/>
      <c r="N131" s="78"/>
      <c r="O131" s="78"/>
    </row>
    <row r="132" spans="1:15" s="80" customFormat="1" ht="37.5" hidden="1" customHeight="1" x14ac:dyDescent="0.25">
      <c r="A132" s="77"/>
      <c r="B132" s="77"/>
      <c r="C132" s="77"/>
      <c r="D132" s="77"/>
      <c r="E132" s="77"/>
      <c r="F132" s="78"/>
      <c r="G132" s="78"/>
      <c r="H132" s="79"/>
      <c r="I132" s="78"/>
      <c r="J132" s="79"/>
      <c r="K132" s="79"/>
      <c r="M132" s="78"/>
      <c r="N132" s="78"/>
      <c r="O132" s="78"/>
    </row>
    <row r="133" spans="1:15" s="80" customFormat="1" ht="37.5" hidden="1" customHeight="1" x14ac:dyDescent="0.25">
      <c r="A133" s="77"/>
      <c r="B133" s="77"/>
      <c r="C133" s="77"/>
      <c r="D133" s="77"/>
      <c r="E133" s="77"/>
      <c r="F133" s="78"/>
      <c r="G133" s="78"/>
      <c r="H133" s="79"/>
      <c r="I133" s="78"/>
      <c r="J133" s="79"/>
      <c r="K133" s="79"/>
      <c r="M133" s="78"/>
      <c r="N133" s="78"/>
      <c r="O133" s="78"/>
    </row>
    <row r="134" spans="1:15" s="80" customFormat="1" ht="37.5" hidden="1" customHeight="1" x14ac:dyDescent="0.25">
      <c r="A134" s="77"/>
      <c r="B134" s="77"/>
      <c r="C134" s="77"/>
      <c r="D134" s="77"/>
      <c r="E134" s="77"/>
      <c r="F134" s="78"/>
      <c r="G134" s="78"/>
      <c r="H134" s="79"/>
      <c r="I134" s="78"/>
      <c r="J134" s="79"/>
      <c r="K134" s="79"/>
      <c r="M134" s="78"/>
      <c r="N134" s="78"/>
      <c r="O134" s="78"/>
    </row>
    <row r="135" spans="1:15" s="80" customFormat="1" ht="37.5" hidden="1" customHeight="1" x14ac:dyDescent="0.25">
      <c r="A135" s="77"/>
      <c r="B135" s="77"/>
      <c r="C135" s="77"/>
      <c r="D135" s="77"/>
      <c r="E135" s="77"/>
      <c r="F135" s="78"/>
      <c r="G135" s="78"/>
      <c r="H135" s="79"/>
      <c r="I135" s="78"/>
      <c r="J135" s="79"/>
      <c r="K135" s="79"/>
      <c r="M135" s="78"/>
      <c r="N135" s="78"/>
      <c r="O135" s="78"/>
    </row>
    <row r="226" spans="2:2" x14ac:dyDescent="0.3">
      <c r="B226" s="48" t="b">
        <v>0</v>
      </c>
    </row>
    <row r="227" spans="2:2" x14ac:dyDescent="0.3">
      <c r="B227" s="48" t="b">
        <v>1</v>
      </c>
    </row>
  </sheetData>
  <sheetProtection algorithmName="SHA-512" hashValue="95r3UOu+6kdQ2dAG9tGXgW9U/QxbZjnKMG8qlVm8Vy7SOjlvmZQlcYqPkI9U0ozIuxEiNYLC6a16YnKr06YK6g==" saltValue="zkr+2ae26pOsn8Blapjkyw==" spinCount="100000" sheet="1" objects="1" scenarios="1"/>
  <dataConsolidate/>
  <customSheetViews>
    <customSheetView guid="{5013EB9C-19BB-466B-9CDC-5A3743C1EB5F}" scale="70" showGridLines="0" fitToPage="1" hiddenRows="1" hiddenColumns="1" topLeftCell="C1">
      <pane ySplit="6" topLeftCell="A94" activePane="bottomLeft" state="frozen"/>
      <selection pane="bottomLeft" activeCell="I12" sqref="I11:I12"/>
      <pageMargins left="0.70866141732283472" right="0.70866141732283472" top="0.74803149606299213" bottom="0.74803149606299213" header="0.31496062992125984" footer="0.31496062992125984"/>
      <pageSetup paperSize="9" scale="55" orientation="portrait" horizontalDpi="1200" verticalDpi="1200" r:id="rId1"/>
    </customSheetView>
  </customSheetViews>
  <mergeCells count="56">
    <mergeCell ref="M6:O6"/>
    <mergeCell ref="P1:R1"/>
    <mergeCell ref="P2:R3"/>
    <mergeCell ref="F1:I1"/>
    <mergeCell ref="G3:H3"/>
    <mergeCell ref="G4:H4"/>
    <mergeCell ref="F7:I7"/>
    <mergeCell ref="F9:F13"/>
    <mergeCell ref="G9:G13"/>
    <mergeCell ref="F31:F33"/>
    <mergeCell ref="G31:G33"/>
    <mergeCell ref="F15:F17"/>
    <mergeCell ref="G15:G17"/>
    <mergeCell ref="F18:F19"/>
    <mergeCell ref="G18:G19"/>
    <mergeCell ref="F27:I27"/>
    <mergeCell ref="F28:F30"/>
    <mergeCell ref="G28:G30"/>
    <mergeCell ref="G20:G22"/>
    <mergeCell ref="F20:F22"/>
    <mergeCell ref="F23:F24"/>
    <mergeCell ref="G23:G24"/>
    <mergeCell ref="F34:F37"/>
    <mergeCell ref="G34:G37"/>
    <mergeCell ref="F38:F40"/>
    <mergeCell ref="G38:G40"/>
    <mergeCell ref="F41:F43"/>
    <mergeCell ref="G41:G43"/>
    <mergeCell ref="F44:F45"/>
    <mergeCell ref="G44:G45"/>
    <mergeCell ref="F46:F47"/>
    <mergeCell ref="G46:G47"/>
    <mergeCell ref="F51:I51"/>
    <mergeCell ref="F73:F77"/>
    <mergeCell ref="G73:G77"/>
    <mergeCell ref="F52:F61"/>
    <mergeCell ref="G52:G61"/>
    <mergeCell ref="H53:H61"/>
    <mergeCell ref="F65:F69"/>
    <mergeCell ref="G65:G69"/>
    <mergeCell ref="F81:F82"/>
    <mergeCell ref="G81:G82"/>
    <mergeCell ref="F83:F84"/>
    <mergeCell ref="G83:G84"/>
    <mergeCell ref="F86:F88"/>
    <mergeCell ref="G86:G88"/>
    <mergeCell ref="L106:L110"/>
    <mergeCell ref="F91:I91"/>
    <mergeCell ref="L92:L94"/>
    <mergeCell ref="F92:F95"/>
    <mergeCell ref="G92:G95"/>
    <mergeCell ref="F98:I98"/>
    <mergeCell ref="F99:F100"/>
    <mergeCell ref="G99:G100"/>
    <mergeCell ref="F105:I105"/>
    <mergeCell ref="J106:J110"/>
  </mergeCells>
  <conditionalFormatting sqref="H26:J26">
    <cfRule type="expression" dxfId="60" priority="128">
      <formula>#REF!=0</formula>
    </cfRule>
  </conditionalFormatting>
  <conditionalFormatting sqref="G62">
    <cfRule type="expression" dxfId="59" priority="127">
      <formula>#REF!=0</formula>
    </cfRule>
  </conditionalFormatting>
  <conditionalFormatting sqref="K23:K24">
    <cfRule type="expression" dxfId="58" priority="126">
      <formula>$G$23=$I$23</formula>
    </cfRule>
  </conditionalFormatting>
  <conditionalFormatting sqref="K21:K22">
    <cfRule type="expression" dxfId="57" priority="125">
      <formula>$G$20=$I$21</formula>
    </cfRule>
  </conditionalFormatting>
  <conditionalFormatting sqref="K92">
    <cfRule type="expression" dxfId="56" priority="118">
      <formula>$G$52=#REF!</formula>
    </cfRule>
  </conditionalFormatting>
  <conditionalFormatting sqref="G26">
    <cfRule type="expression" dxfId="55" priority="99">
      <formula>#REF!=0</formula>
    </cfRule>
  </conditionalFormatting>
  <conditionalFormatting sqref="H46:K46">
    <cfRule type="expression" dxfId="54" priority="96">
      <formula>$G$46=$I$47</formula>
    </cfRule>
  </conditionalFormatting>
  <conditionalFormatting sqref="H47:K47">
    <cfRule type="expression" dxfId="53" priority="95">
      <formula>$G$46=$I$46</formula>
    </cfRule>
  </conditionalFormatting>
  <conditionalFormatting sqref="H37:K37">
    <cfRule type="expression" dxfId="52" priority="94">
      <formula>$B$37=TRUE</formula>
    </cfRule>
  </conditionalFormatting>
  <conditionalFormatting sqref="H39:K39">
    <cfRule type="expression" dxfId="51" priority="93">
      <formula>$B$39=TRUE</formula>
    </cfRule>
  </conditionalFormatting>
  <conditionalFormatting sqref="H40:K40">
    <cfRule type="expression" dxfId="50" priority="92">
      <formula>$B$40=TRUE</formula>
    </cfRule>
  </conditionalFormatting>
  <conditionalFormatting sqref="H45:K45">
    <cfRule type="expression" dxfId="49" priority="91">
      <formula>$B$45=TRUE</formula>
    </cfRule>
  </conditionalFormatting>
  <conditionalFormatting sqref="F100:K100 F99:J99">
    <cfRule type="expression" dxfId="48" priority="90">
      <formula>$B$100=TRUE</formula>
    </cfRule>
  </conditionalFormatting>
  <conditionalFormatting sqref="F101:K101">
    <cfRule type="expression" dxfId="47" priority="89">
      <formula>$B$101=TRUE</formula>
    </cfRule>
  </conditionalFormatting>
  <conditionalFormatting sqref="F102:K102">
    <cfRule type="expression" dxfId="46" priority="88">
      <formula>$B$102=TRUE</formula>
    </cfRule>
  </conditionalFormatting>
  <conditionalFormatting sqref="J75">
    <cfRule type="expression" dxfId="45" priority="83">
      <formula>$B$75=TRUE</formula>
    </cfRule>
  </conditionalFormatting>
  <conditionalFormatting sqref="H76:J76">
    <cfRule type="expression" dxfId="44" priority="82">
      <formula>$B$76=TRUE</formula>
    </cfRule>
  </conditionalFormatting>
  <conditionalFormatting sqref="H84:K84">
    <cfRule type="expression" dxfId="43" priority="68">
      <formula>$B$84=TRUE</formula>
    </cfRule>
  </conditionalFormatting>
  <conditionalFormatting sqref="H83:K83">
    <cfRule type="expression" dxfId="42" priority="67">
      <formula>$B$83=TRUE</formula>
    </cfRule>
  </conditionalFormatting>
  <conditionalFormatting sqref="H94:K94 H95 J95:K95">
    <cfRule type="expression" dxfId="41" priority="65">
      <formula>$B$94=TRUE</formula>
    </cfRule>
  </conditionalFormatting>
  <conditionalFormatting sqref="H28:K28">
    <cfRule type="expression" dxfId="40" priority="56">
      <formula>$B$28=TRUE</formula>
    </cfRule>
  </conditionalFormatting>
  <conditionalFormatting sqref="H29:K29">
    <cfRule type="expression" dxfId="39" priority="55">
      <formula>$B$29=TRUE</formula>
    </cfRule>
  </conditionalFormatting>
  <conditionalFormatting sqref="H30:K30">
    <cfRule type="expression" dxfId="38" priority="54">
      <formula>$B$30=TRUE</formula>
    </cfRule>
  </conditionalFormatting>
  <conditionalFormatting sqref="H31:K31">
    <cfRule type="expression" dxfId="37" priority="53">
      <formula>$B$31=TRUE</formula>
    </cfRule>
  </conditionalFormatting>
  <conditionalFormatting sqref="H32:K32">
    <cfRule type="expression" dxfId="36" priority="52">
      <formula>$B$32=TRUE</formula>
    </cfRule>
  </conditionalFormatting>
  <conditionalFormatting sqref="H33:K33">
    <cfRule type="expression" dxfId="35" priority="51">
      <formula>$B$33=TRUE</formula>
    </cfRule>
  </conditionalFormatting>
  <conditionalFormatting sqref="H35:K35">
    <cfRule type="expression" dxfId="34" priority="50">
      <formula>$B$35=TRUE</formula>
    </cfRule>
  </conditionalFormatting>
  <conditionalFormatting sqref="H36:K36">
    <cfRule type="expression" dxfId="33" priority="49">
      <formula>$B$36=TRUE</formula>
    </cfRule>
  </conditionalFormatting>
  <conditionalFormatting sqref="H41:K41">
    <cfRule type="expression" dxfId="32" priority="48">
      <formula>$B$41=TRUE</formula>
    </cfRule>
  </conditionalFormatting>
  <conditionalFormatting sqref="H42:K42">
    <cfRule type="expression" dxfId="31" priority="47">
      <formula>$B$42=TRUE</formula>
    </cfRule>
  </conditionalFormatting>
  <conditionalFormatting sqref="H43:K43">
    <cfRule type="expression" dxfId="30" priority="46">
      <formula>$B$43=TRUE</formula>
    </cfRule>
  </conditionalFormatting>
  <conditionalFormatting sqref="H24:J24">
    <cfRule type="expression" dxfId="29" priority="39">
      <formula>$G$23=$I$23</formula>
    </cfRule>
  </conditionalFormatting>
  <conditionalFormatting sqref="H23:J23">
    <cfRule type="expression" dxfId="28" priority="38">
      <formula>$G$23=$I$24</formula>
    </cfRule>
  </conditionalFormatting>
  <conditionalFormatting sqref="I95">
    <cfRule type="expression" dxfId="27" priority="26">
      <formula>$B$93=TRUE</formula>
    </cfRule>
  </conditionalFormatting>
  <conditionalFormatting sqref="I54:K58">
    <cfRule type="expression" dxfId="26" priority="23">
      <formula>$B$54=TRUE</formula>
    </cfRule>
  </conditionalFormatting>
  <conditionalFormatting sqref="I59">
    <cfRule type="expression" dxfId="25" priority="22">
      <formula>$B$59=TRUE</formula>
    </cfRule>
  </conditionalFormatting>
  <conditionalFormatting sqref="J59">
    <cfRule type="expression" dxfId="24" priority="21">
      <formula>$B$59=TRUE</formula>
    </cfRule>
  </conditionalFormatting>
  <conditionalFormatting sqref="J67">
    <cfRule type="expression" dxfId="23" priority="20">
      <formula>$B$67=TRUE</formula>
    </cfRule>
  </conditionalFormatting>
  <conditionalFormatting sqref="H67:I67">
    <cfRule type="expression" dxfId="22" priority="19">
      <formula>$B$67=TRUE</formula>
    </cfRule>
  </conditionalFormatting>
  <conditionalFormatting sqref="M8:M24 M52:M61 M66:M69 M92:M95 M28:M48 M73:M77 M106:M110 M81:M88 M99:M102">
    <cfRule type="expression" dxfId="21" priority="132">
      <formula>#REF!=$AA$8</formula>
    </cfRule>
  </conditionalFormatting>
  <conditionalFormatting sqref="H75:J75">
    <cfRule type="expression" dxfId="20" priority="143">
      <formula>$B$75=TRUE</formula>
    </cfRule>
  </conditionalFormatting>
  <conditionalFormatting sqref="H74:J74">
    <cfRule type="expression" dxfId="19" priority="147">
      <formula>$B$74=TRUE</formula>
    </cfRule>
  </conditionalFormatting>
  <conditionalFormatting sqref="K54">
    <cfRule type="expression" dxfId="18" priority="15">
      <formula>$B$54=TRUE</formula>
    </cfRule>
  </conditionalFormatting>
  <conditionalFormatting sqref="I56:K56">
    <cfRule type="expression" dxfId="17" priority="14">
      <formula>$B$56=TRUE</formula>
    </cfRule>
  </conditionalFormatting>
  <conditionalFormatting sqref="I57:K57">
    <cfRule type="expression" dxfId="16" priority="13">
      <formula>$B$57=TRUE</formula>
    </cfRule>
  </conditionalFormatting>
  <conditionalFormatting sqref="I58:K58">
    <cfRule type="expression" dxfId="15" priority="12">
      <formula>$B$58=TRUE</formula>
    </cfRule>
  </conditionalFormatting>
  <conditionalFormatting sqref="M65:O65">
    <cfRule type="expression" dxfId="14" priority="7">
      <formula>#REF!=$AA$8</formula>
    </cfRule>
  </conditionalFormatting>
  <conditionalFormatting sqref="H87 J87:K87 H86:I86">
    <cfRule type="expression" dxfId="13" priority="202">
      <formula>$G$86=$P$88</formula>
    </cfRule>
  </conditionalFormatting>
  <conditionalFormatting sqref="J53 J60:J61 H66:J66 H67 H68:J69 H65:I65">
    <cfRule type="expression" dxfId="12" priority="205">
      <formula>$G$52=$V$52</formula>
    </cfRule>
  </conditionalFormatting>
  <conditionalFormatting sqref="J53 J60:J61 H66:J66 H67 H68:J69 H65:I65">
    <cfRule type="expression" dxfId="11" priority="211">
      <formula>$G$52=$V$59</formula>
    </cfRule>
    <cfRule type="expression" dxfId="10" priority="212">
      <formula>$G$52=$V$54</formula>
    </cfRule>
    <cfRule type="expression" dxfId="9" priority="213">
      <formula>$G$52=$V$53</formula>
    </cfRule>
  </conditionalFormatting>
  <conditionalFormatting sqref="H73:J73 J65">
    <cfRule type="expression" dxfId="8" priority="229">
      <formula>$G$73=$V$74</formula>
    </cfRule>
  </conditionalFormatting>
  <conditionalFormatting sqref="F85:K85">
    <cfRule type="expression" dxfId="7" priority="231">
      <formula>$G$80=$V$82</formula>
    </cfRule>
  </conditionalFormatting>
  <conditionalFormatting sqref="F81:K82">
    <cfRule type="expression" dxfId="6" priority="232">
      <formula>$G$80=$V$83</formula>
    </cfRule>
  </conditionalFormatting>
  <conditionalFormatting sqref="H88:K88">
    <cfRule type="expression" dxfId="5" priority="233">
      <formula>$G$86=$V$89</formula>
    </cfRule>
  </conditionalFormatting>
  <conditionalFormatting sqref="H74:J77">
    <cfRule type="expression" dxfId="4" priority="234">
      <formula>$G$73=$V$73</formula>
    </cfRule>
  </conditionalFormatting>
  <conditionalFormatting sqref="H66:K69">
    <cfRule type="expression" dxfId="3" priority="235">
      <formula>$G$65=$U$66</formula>
    </cfRule>
  </conditionalFormatting>
  <conditionalFormatting sqref="H65:K65">
    <cfRule type="expression" dxfId="2" priority="236">
      <formula>$G$65=$U$67</formula>
    </cfRule>
  </conditionalFormatting>
  <conditionalFormatting sqref="O8:O24 O52:O61 O66:O69 O92:O95 O28:O48 O73:O77 O106:O110 O81:O88 O99:O102">
    <cfRule type="expression" dxfId="1" priority="2">
      <formula>#REF!=$AA$8</formula>
    </cfRule>
  </conditionalFormatting>
  <conditionalFormatting sqref="N8:N24 N52:N61 N66:N69 N92:N95 N28:N48 N73:N77 N106:N110 N81:N88 N99:N102">
    <cfRule type="expression" dxfId="0" priority="1">
      <formula>#REF!=$AA$8</formula>
    </cfRule>
  </conditionalFormatting>
  <dataValidations xWindow="426" yWindow="774" count="17">
    <dataValidation allowBlank="1" showErrorMessage="1" promptTitle="Selection Required" prompt="Please indicate the project's desired pathway." sqref="G52 G86:G88" xr:uid="{00000000-0002-0000-0400-000000000000}"/>
    <dataValidation type="decimal" operator="lessThanOrEqual" allowBlank="1" showInputMessage="1" showErrorMessage="1" sqref="K28:K33 K35:K37 K111 K100:K102 K39:K48 K73:K77 K92:K95 K87:K88 K81:K85 K53:K54 K56:K61 K65:K69" xr:uid="{00000000-0002-0000-0400-000001000000}">
      <formula1>J28</formula1>
    </dataValidation>
    <dataValidation type="list" allowBlank="1" showInputMessage="1" showErrorMessage="1" sqref="G63" xr:uid="{00000000-0002-0000-0400-000004000000}">
      <formula1>#REF!</formula1>
    </dataValidation>
    <dataValidation type="decimal" allowBlank="1" showInputMessage="1" showErrorMessage="1" sqref="K19 K8 K21:K24 K10:K17" xr:uid="{00000000-0002-0000-0400-000005000000}">
      <formula1>0</formula1>
      <formula2>J8</formula2>
    </dataValidation>
    <dataValidation type="list" allowBlank="1" showInputMessage="1" showErrorMessage="1" sqref="G79" xr:uid="{00000000-0002-0000-0400-000006000000}">
      <formula1>$N$73:$N$74</formula1>
    </dataValidation>
    <dataValidation type="decimal" operator="lessThanOrEqual" allowBlank="1" showInputMessage="1" showErrorMessage="1" sqref="K106:K110" xr:uid="{00000000-0002-0000-0400-000008000000}">
      <formula1>10</formula1>
    </dataValidation>
    <dataValidation type="list" allowBlank="1" showInputMessage="1" showErrorMessage="1" promptTitle="Selection Required" prompt="Please indicate the project's desired pathway." sqref="G46:G47" xr:uid="{00000000-0002-0000-0400-00000B000000}">
      <formula1>$I$46:$I$47</formula1>
    </dataValidation>
    <dataValidation type="list" allowBlank="1" showInputMessage="1" showErrorMessage="1" sqref="F23:F24" xr:uid="{8495564B-95FD-4B43-BC96-3B5B688722D9}">
      <formula1>$I$23:$I$24</formula1>
    </dataValidation>
    <dataValidation type="list" allowBlank="1" showInputMessage="1" showErrorMessage="1" promptTitle="Selection Required" prompt="Please indicate the project's desired pathway." sqref="G23:G24" xr:uid="{48EB9FA0-2DA7-49C8-9ACF-DF1161BAE54F}">
      <formula1>$I$23:$I$24</formula1>
    </dataValidation>
    <dataValidation type="list" allowBlank="1" showInputMessage="1" showErrorMessage="1" sqref="G71" xr:uid="{00000000-0002-0000-0400-000003000000}">
      <formula1>$V$64:$V$64</formula1>
    </dataValidation>
    <dataValidation type="list" allowBlank="1" showInputMessage="1" showErrorMessage="1" promptTitle="Selection required " prompt="Please indicate the project's desired pathway." sqref="I66" xr:uid="{D5EBFFE8-21AE-4372-9A16-2D32A80039A9}">
      <formula1>$V$64:$V$66</formula1>
    </dataValidation>
    <dataValidation type="list" allowBlank="1" showInputMessage="1" showErrorMessage="1" promptTitle="Selection Required" prompt="Please indicate the project's desired pathway." sqref="G73:G77" xr:uid="{00000000-0002-0000-0400-000002000000}">
      <formula1>$V$73:$V$74</formula1>
    </dataValidation>
    <dataValidation allowBlank="1" showInputMessage="1" showErrorMessage="1" promptTitle="Selection Required" prompt="For the Materials category, either the 'Life Cycle Assessment' OR 'Sustainable Products' pathway must be selected." sqref="G80" xr:uid="{00000000-0002-0000-0400-00000C000000}"/>
    <dataValidation type="list" allowBlank="1" showInputMessage="1" showErrorMessage="1" promptTitle="Selection required" prompt="Please indicate the project's desired pathway." sqref="I87" xr:uid="{5CFFE5C5-21C3-430F-8D06-48EB2F77F038}">
      <formula1>"Percentage Benchmark,Fixed Benchmark"</formula1>
    </dataValidation>
    <dataValidation type="list" allowBlank="1" showInputMessage="1" showErrorMessage="1" sqref="K9 K99 K86 K52 K38 K34 K20 K18" xr:uid="{8306C2E2-043C-4072-BC73-2DB644EF6BF6}">
      <formula1>$AB$6:$AB$7</formula1>
    </dataValidation>
    <dataValidation type="list" allowBlank="1" showInputMessage="1" showErrorMessage="1" sqref="K55" xr:uid="{61307BCE-ED20-4997-B5E7-BB67441AF028}">
      <formula1>$AB$5:$AB$7</formula1>
    </dataValidation>
    <dataValidation type="list" allowBlank="1" showErrorMessage="1" promptTitle="Selection Required" prompt="Please indicate the project's desired pathway." sqref="G65" xr:uid="{1D5C5A67-1399-4DE1-93E6-6395A2691B8D}">
      <formula1>$U$66:$U$67</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40961" r:id="rId5" name="Check Box 1">
              <controlPr locked="0" defaultSize="0" autoFill="0" autoLine="0" autoPict="0">
                <anchor moveWithCells="1">
                  <from>
                    <xdr:col>4</xdr:col>
                    <xdr:colOff>69850</xdr:colOff>
                    <xdr:row>36</xdr:row>
                    <xdr:rowOff>171450</xdr:rowOff>
                  </from>
                  <to>
                    <xdr:col>5</xdr:col>
                    <xdr:colOff>298450</xdr:colOff>
                    <xdr:row>36</xdr:row>
                    <xdr:rowOff>381000</xdr:rowOff>
                  </to>
                </anchor>
              </controlPr>
            </control>
          </mc:Choice>
        </mc:AlternateContent>
        <mc:AlternateContent xmlns:mc="http://schemas.openxmlformats.org/markup-compatibility/2006">
          <mc:Choice Requires="x14">
            <control shapeId="40962" r:id="rId6" name="Check Box 2">
              <controlPr locked="0" defaultSize="0" autoFill="0" autoLine="0" autoPict="0">
                <anchor moveWithCells="1">
                  <from>
                    <xdr:col>4</xdr:col>
                    <xdr:colOff>69850</xdr:colOff>
                    <xdr:row>38</xdr:row>
                    <xdr:rowOff>171450</xdr:rowOff>
                  </from>
                  <to>
                    <xdr:col>5</xdr:col>
                    <xdr:colOff>298450</xdr:colOff>
                    <xdr:row>38</xdr:row>
                    <xdr:rowOff>381000</xdr:rowOff>
                  </to>
                </anchor>
              </controlPr>
            </control>
          </mc:Choice>
        </mc:AlternateContent>
        <mc:AlternateContent xmlns:mc="http://schemas.openxmlformats.org/markup-compatibility/2006">
          <mc:Choice Requires="x14">
            <control shapeId="40963" r:id="rId7" name="Check Box 3">
              <controlPr locked="0" defaultSize="0" autoFill="0" autoLine="0" autoPict="0">
                <anchor moveWithCells="1">
                  <from>
                    <xdr:col>4</xdr:col>
                    <xdr:colOff>69850</xdr:colOff>
                    <xdr:row>39</xdr:row>
                    <xdr:rowOff>171450</xdr:rowOff>
                  </from>
                  <to>
                    <xdr:col>5</xdr:col>
                    <xdr:colOff>279400</xdr:colOff>
                    <xdr:row>39</xdr:row>
                    <xdr:rowOff>381000</xdr:rowOff>
                  </to>
                </anchor>
              </controlPr>
            </control>
          </mc:Choice>
        </mc:AlternateContent>
        <mc:AlternateContent xmlns:mc="http://schemas.openxmlformats.org/markup-compatibility/2006">
          <mc:Choice Requires="x14">
            <control shapeId="40964" r:id="rId8" name="Check Box 4">
              <controlPr locked="0" defaultSize="0" autoFill="0" autoLine="0" autoPict="0">
                <anchor moveWithCells="1">
                  <from>
                    <xdr:col>4</xdr:col>
                    <xdr:colOff>38100</xdr:colOff>
                    <xdr:row>44</xdr:row>
                    <xdr:rowOff>133350</xdr:rowOff>
                  </from>
                  <to>
                    <xdr:col>5</xdr:col>
                    <xdr:colOff>260350</xdr:colOff>
                    <xdr:row>44</xdr:row>
                    <xdr:rowOff>342900</xdr:rowOff>
                  </to>
                </anchor>
              </controlPr>
            </control>
          </mc:Choice>
        </mc:AlternateContent>
        <mc:AlternateContent xmlns:mc="http://schemas.openxmlformats.org/markup-compatibility/2006">
          <mc:Choice Requires="x14">
            <control shapeId="40965" r:id="rId9" name="Check Box 5">
              <controlPr locked="0" defaultSize="0" autoFill="0" autoLine="0" autoPict="0">
                <anchor moveWithCells="1">
                  <from>
                    <xdr:col>4</xdr:col>
                    <xdr:colOff>69850</xdr:colOff>
                    <xdr:row>82</xdr:row>
                    <xdr:rowOff>171450</xdr:rowOff>
                  </from>
                  <to>
                    <xdr:col>5</xdr:col>
                    <xdr:colOff>285750</xdr:colOff>
                    <xdr:row>82</xdr:row>
                    <xdr:rowOff>381000</xdr:rowOff>
                  </to>
                </anchor>
              </controlPr>
            </control>
          </mc:Choice>
        </mc:AlternateContent>
        <mc:AlternateContent xmlns:mc="http://schemas.openxmlformats.org/markup-compatibility/2006">
          <mc:Choice Requires="x14">
            <control shapeId="40966" r:id="rId10" name="Check Box 6">
              <controlPr locked="0" defaultSize="0" autoFill="0" autoLine="0" autoPict="0">
                <anchor moveWithCells="1">
                  <from>
                    <xdr:col>4</xdr:col>
                    <xdr:colOff>69850</xdr:colOff>
                    <xdr:row>100</xdr:row>
                    <xdr:rowOff>171450</xdr:rowOff>
                  </from>
                  <to>
                    <xdr:col>5</xdr:col>
                    <xdr:colOff>285750</xdr:colOff>
                    <xdr:row>100</xdr:row>
                    <xdr:rowOff>381000</xdr:rowOff>
                  </to>
                </anchor>
              </controlPr>
            </control>
          </mc:Choice>
        </mc:AlternateContent>
        <mc:AlternateContent xmlns:mc="http://schemas.openxmlformats.org/markup-compatibility/2006">
          <mc:Choice Requires="x14">
            <control shapeId="40967" r:id="rId11" name="Check Box 7">
              <controlPr locked="0" defaultSize="0" autoFill="0" autoLine="0" autoPict="0">
                <anchor moveWithCells="1">
                  <from>
                    <xdr:col>4</xdr:col>
                    <xdr:colOff>69850</xdr:colOff>
                    <xdr:row>99</xdr:row>
                    <xdr:rowOff>171450</xdr:rowOff>
                  </from>
                  <to>
                    <xdr:col>5</xdr:col>
                    <xdr:colOff>285750</xdr:colOff>
                    <xdr:row>99</xdr:row>
                    <xdr:rowOff>381000</xdr:rowOff>
                  </to>
                </anchor>
              </controlPr>
            </control>
          </mc:Choice>
        </mc:AlternateContent>
        <mc:AlternateContent xmlns:mc="http://schemas.openxmlformats.org/markup-compatibility/2006">
          <mc:Choice Requires="x14">
            <control shapeId="40968" r:id="rId12" name="Check Box 8">
              <controlPr locked="0" defaultSize="0" autoFill="0" autoLine="0" autoPict="0">
                <anchor moveWithCells="1">
                  <from>
                    <xdr:col>4</xdr:col>
                    <xdr:colOff>69850</xdr:colOff>
                    <xdr:row>101</xdr:row>
                    <xdr:rowOff>171450</xdr:rowOff>
                  </from>
                  <to>
                    <xdr:col>5</xdr:col>
                    <xdr:colOff>285750</xdr:colOff>
                    <xdr:row>101</xdr:row>
                    <xdr:rowOff>381000</xdr:rowOff>
                  </to>
                </anchor>
              </controlPr>
            </control>
          </mc:Choice>
        </mc:AlternateContent>
        <mc:AlternateContent xmlns:mc="http://schemas.openxmlformats.org/markup-compatibility/2006">
          <mc:Choice Requires="x14">
            <control shapeId="40969" r:id="rId13" name="Check Box 9">
              <controlPr locked="0" defaultSize="0" autoFill="0" autoLine="0" autoPict="0">
                <anchor moveWithCells="1">
                  <from>
                    <xdr:col>4</xdr:col>
                    <xdr:colOff>69850</xdr:colOff>
                    <xdr:row>73</xdr:row>
                    <xdr:rowOff>171450</xdr:rowOff>
                  </from>
                  <to>
                    <xdr:col>5</xdr:col>
                    <xdr:colOff>285750</xdr:colOff>
                    <xdr:row>73</xdr:row>
                    <xdr:rowOff>381000</xdr:rowOff>
                  </to>
                </anchor>
              </controlPr>
            </control>
          </mc:Choice>
        </mc:AlternateContent>
        <mc:AlternateContent xmlns:mc="http://schemas.openxmlformats.org/markup-compatibility/2006">
          <mc:Choice Requires="x14">
            <control shapeId="40970" r:id="rId14" name="Check Box 10">
              <controlPr locked="0" defaultSize="0" autoFill="0" autoLine="0" autoPict="0">
                <anchor moveWithCells="1">
                  <from>
                    <xdr:col>4</xdr:col>
                    <xdr:colOff>69850</xdr:colOff>
                    <xdr:row>74</xdr:row>
                    <xdr:rowOff>171450</xdr:rowOff>
                  </from>
                  <to>
                    <xdr:col>5</xdr:col>
                    <xdr:colOff>285750</xdr:colOff>
                    <xdr:row>74</xdr:row>
                    <xdr:rowOff>381000</xdr:rowOff>
                  </to>
                </anchor>
              </controlPr>
            </control>
          </mc:Choice>
        </mc:AlternateContent>
        <mc:AlternateContent xmlns:mc="http://schemas.openxmlformats.org/markup-compatibility/2006">
          <mc:Choice Requires="x14">
            <control shapeId="40971" r:id="rId15" name="Check Box 11">
              <controlPr locked="0" defaultSize="0" autoFill="0" autoLine="0" autoPict="0">
                <anchor moveWithCells="1">
                  <from>
                    <xdr:col>4</xdr:col>
                    <xdr:colOff>69850</xdr:colOff>
                    <xdr:row>75</xdr:row>
                    <xdr:rowOff>171450</xdr:rowOff>
                  </from>
                  <to>
                    <xdr:col>5</xdr:col>
                    <xdr:colOff>285750</xdr:colOff>
                    <xdr:row>75</xdr:row>
                    <xdr:rowOff>381000</xdr:rowOff>
                  </to>
                </anchor>
              </controlPr>
            </control>
          </mc:Choice>
        </mc:AlternateContent>
        <mc:AlternateContent xmlns:mc="http://schemas.openxmlformats.org/markup-compatibility/2006">
          <mc:Choice Requires="x14">
            <control shapeId="40972" r:id="rId16" name="Check Box 12">
              <controlPr locked="0" defaultSize="0" autoFill="0" autoLine="0" autoPict="0">
                <anchor moveWithCells="1">
                  <from>
                    <xdr:col>4</xdr:col>
                    <xdr:colOff>69850</xdr:colOff>
                    <xdr:row>83</xdr:row>
                    <xdr:rowOff>171450</xdr:rowOff>
                  </from>
                  <to>
                    <xdr:col>5</xdr:col>
                    <xdr:colOff>285750</xdr:colOff>
                    <xdr:row>83</xdr:row>
                    <xdr:rowOff>381000</xdr:rowOff>
                  </to>
                </anchor>
              </controlPr>
            </control>
          </mc:Choice>
        </mc:AlternateContent>
        <mc:AlternateContent xmlns:mc="http://schemas.openxmlformats.org/markup-compatibility/2006">
          <mc:Choice Requires="x14">
            <control shapeId="40973" r:id="rId17" name="Check Box 13">
              <controlPr locked="0" defaultSize="0" autoFill="0" autoLine="0" autoPict="0">
                <anchor moveWithCells="1">
                  <from>
                    <xdr:col>4</xdr:col>
                    <xdr:colOff>69850</xdr:colOff>
                    <xdr:row>66</xdr:row>
                    <xdr:rowOff>171450</xdr:rowOff>
                  </from>
                  <to>
                    <xdr:col>5</xdr:col>
                    <xdr:colOff>285750</xdr:colOff>
                    <xdr:row>66</xdr:row>
                    <xdr:rowOff>381000</xdr:rowOff>
                  </to>
                </anchor>
              </controlPr>
            </control>
          </mc:Choice>
        </mc:AlternateContent>
        <mc:AlternateContent xmlns:mc="http://schemas.openxmlformats.org/markup-compatibility/2006">
          <mc:Choice Requires="x14">
            <control shapeId="40989" r:id="rId18" name="Check Box 29">
              <controlPr locked="0" defaultSize="0" autoFill="0" autoLine="0" autoPict="0">
                <anchor moveWithCells="1">
                  <from>
                    <xdr:col>4</xdr:col>
                    <xdr:colOff>69850</xdr:colOff>
                    <xdr:row>27</xdr:row>
                    <xdr:rowOff>171450</xdr:rowOff>
                  </from>
                  <to>
                    <xdr:col>5</xdr:col>
                    <xdr:colOff>298450</xdr:colOff>
                    <xdr:row>27</xdr:row>
                    <xdr:rowOff>381000</xdr:rowOff>
                  </to>
                </anchor>
              </controlPr>
            </control>
          </mc:Choice>
        </mc:AlternateContent>
        <mc:AlternateContent xmlns:mc="http://schemas.openxmlformats.org/markup-compatibility/2006">
          <mc:Choice Requires="x14">
            <control shapeId="40991" r:id="rId19" name="Check Box 31">
              <controlPr locked="0" defaultSize="0" autoFill="0" autoLine="0" autoPict="0">
                <anchor moveWithCells="1">
                  <from>
                    <xdr:col>4</xdr:col>
                    <xdr:colOff>69850</xdr:colOff>
                    <xdr:row>28</xdr:row>
                    <xdr:rowOff>171450</xdr:rowOff>
                  </from>
                  <to>
                    <xdr:col>5</xdr:col>
                    <xdr:colOff>298450</xdr:colOff>
                    <xdr:row>28</xdr:row>
                    <xdr:rowOff>381000</xdr:rowOff>
                  </to>
                </anchor>
              </controlPr>
            </control>
          </mc:Choice>
        </mc:AlternateContent>
        <mc:AlternateContent xmlns:mc="http://schemas.openxmlformats.org/markup-compatibility/2006">
          <mc:Choice Requires="x14">
            <control shapeId="40994" r:id="rId20" name="Check Box 34">
              <controlPr locked="0" defaultSize="0" autoFill="0" autoLine="0" autoPict="0">
                <anchor moveWithCells="1">
                  <from>
                    <xdr:col>4</xdr:col>
                    <xdr:colOff>69850</xdr:colOff>
                    <xdr:row>29</xdr:row>
                    <xdr:rowOff>171450</xdr:rowOff>
                  </from>
                  <to>
                    <xdr:col>5</xdr:col>
                    <xdr:colOff>298450</xdr:colOff>
                    <xdr:row>29</xdr:row>
                    <xdr:rowOff>381000</xdr:rowOff>
                  </to>
                </anchor>
              </controlPr>
            </control>
          </mc:Choice>
        </mc:AlternateContent>
        <mc:AlternateContent xmlns:mc="http://schemas.openxmlformats.org/markup-compatibility/2006">
          <mc:Choice Requires="x14">
            <control shapeId="40995" r:id="rId21" name="Check Box 35">
              <controlPr locked="0" defaultSize="0" autoFill="0" autoLine="0" autoPict="0">
                <anchor moveWithCells="1">
                  <from>
                    <xdr:col>4</xdr:col>
                    <xdr:colOff>69850</xdr:colOff>
                    <xdr:row>30</xdr:row>
                    <xdr:rowOff>171450</xdr:rowOff>
                  </from>
                  <to>
                    <xdr:col>5</xdr:col>
                    <xdr:colOff>298450</xdr:colOff>
                    <xdr:row>30</xdr:row>
                    <xdr:rowOff>381000</xdr:rowOff>
                  </to>
                </anchor>
              </controlPr>
            </control>
          </mc:Choice>
        </mc:AlternateContent>
        <mc:AlternateContent xmlns:mc="http://schemas.openxmlformats.org/markup-compatibility/2006">
          <mc:Choice Requires="x14">
            <control shapeId="40996" r:id="rId22" name="Check Box 36">
              <controlPr locked="0" defaultSize="0" autoFill="0" autoLine="0" autoPict="0">
                <anchor moveWithCells="1">
                  <from>
                    <xdr:col>4</xdr:col>
                    <xdr:colOff>69850</xdr:colOff>
                    <xdr:row>31</xdr:row>
                    <xdr:rowOff>171450</xdr:rowOff>
                  </from>
                  <to>
                    <xdr:col>5</xdr:col>
                    <xdr:colOff>298450</xdr:colOff>
                    <xdr:row>31</xdr:row>
                    <xdr:rowOff>381000</xdr:rowOff>
                  </to>
                </anchor>
              </controlPr>
            </control>
          </mc:Choice>
        </mc:AlternateContent>
        <mc:AlternateContent xmlns:mc="http://schemas.openxmlformats.org/markup-compatibility/2006">
          <mc:Choice Requires="x14">
            <control shapeId="40998" r:id="rId23" name="Check Box 38">
              <controlPr locked="0" defaultSize="0" autoFill="0" autoLine="0" autoPict="0">
                <anchor moveWithCells="1">
                  <from>
                    <xdr:col>4</xdr:col>
                    <xdr:colOff>69850</xdr:colOff>
                    <xdr:row>32</xdr:row>
                    <xdr:rowOff>171450</xdr:rowOff>
                  </from>
                  <to>
                    <xdr:col>5</xdr:col>
                    <xdr:colOff>298450</xdr:colOff>
                    <xdr:row>32</xdr:row>
                    <xdr:rowOff>381000</xdr:rowOff>
                  </to>
                </anchor>
              </controlPr>
            </control>
          </mc:Choice>
        </mc:AlternateContent>
        <mc:AlternateContent xmlns:mc="http://schemas.openxmlformats.org/markup-compatibility/2006">
          <mc:Choice Requires="x14">
            <control shapeId="41001" r:id="rId24" name="Check Box 41">
              <controlPr locked="0" defaultSize="0" autoFill="0" autoLine="0" autoPict="0">
                <anchor moveWithCells="1">
                  <from>
                    <xdr:col>4</xdr:col>
                    <xdr:colOff>69850</xdr:colOff>
                    <xdr:row>34</xdr:row>
                    <xdr:rowOff>171450</xdr:rowOff>
                  </from>
                  <to>
                    <xdr:col>5</xdr:col>
                    <xdr:colOff>298450</xdr:colOff>
                    <xdr:row>34</xdr:row>
                    <xdr:rowOff>381000</xdr:rowOff>
                  </to>
                </anchor>
              </controlPr>
            </control>
          </mc:Choice>
        </mc:AlternateContent>
        <mc:AlternateContent xmlns:mc="http://schemas.openxmlformats.org/markup-compatibility/2006">
          <mc:Choice Requires="x14">
            <control shapeId="41002" r:id="rId25" name="Check Box 42">
              <controlPr locked="0" defaultSize="0" autoFill="0" autoLine="0" autoPict="0">
                <anchor moveWithCells="1">
                  <from>
                    <xdr:col>4</xdr:col>
                    <xdr:colOff>69850</xdr:colOff>
                    <xdr:row>35</xdr:row>
                    <xdr:rowOff>171450</xdr:rowOff>
                  </from>
                  <to>
                    <xdr:col>5</xdr:col>
                    <xdr:colOff>298450</xdr:colOff>
                    <xdr:row>35</xdr:row>
                    <xdr:rowOff>381000</xdr:rowOff>
                  </to>
                </anchor>
              </controlPr>
            </control>
          </mc:Choice>
        </mc:AlternateContent>
        <mc:AlternateContent xmlns:mc="http://schemas.openxmlformats.org/markup-compatibility/2006">
          <mc:Choice Requires="x14">
            <control shapeId="41004" r:id="rId26" name="Check Box 44">
              <controlPr locked="0" defaultSize="0" autoFill="0" autoLine="0" autoPict="0">
                <anchor moveWithCells="1">
                  <from>
                    <xdr:col>4</xdr:col>
                    <xdr:colOff>69850</xdr:colOff>
                    <xdr:row>40</xdr:row>
                    <xdr:rowOff>171450</xdr:rowOff>
                  </from>
                  <to>
                    <xdr:col>5</xdr:col>
                    <xdr:colOff>298450</xdr:colOff>
                    <xdr:row>40</xdr:row>
                    <xdr:rowOff>381000</xdr:rowOff>
                  </to>
                </anchor>
              </controlPr>
            </control>
          </mc:Choice>
        </mc:AlternateContent>
        <mc:AlternateContent xmlns:mc="http://schemas.openxmlformats.org/markup-compatibility/2006">
          <mc:Choice Requires="x14">
            <control shapeId="41005" r:id="rId27" name="Check Box 45">
              <controlPr locked="0" defaultSize="0" autoFill="0" autoLine="0" autoPict="0">
                <anchor moveWithCells="1">
                  <from>
                    <xdr:col>4</xdr:col>
                    <xdr:colOff>69850</xdr:colOff>
                    <xdr:row>41</xdr:row>
                    <xdr:rowOff>171450</xdr:rowOff>
                  </from>
                  <to>
                    <xdr:col>5</xdr:col>
                    <xdr:colOff>298450</xdr:colOff>
                    <xdr:row>41</xdr:row>
                    <xdr:rowOff>381000</xdr:rowOff>
                  </to>
                </anchor>
              </controlPr>
            </control>
          </mc:Choice>
        </mc:AlternateContent>
        <mc:AlternateContent xmlns:mc="http://schemas.openxmlformats.org/markup-compatibility/2006">
          <mc:Choice Requires="x14">
            <control shapeId="41006" r:id="rId28" name="Check Box 46">
              <controlPr locked="0" defaultSize="0" autoFill="0" autoLine="0" autoPict="0">
                <anchor moveWithCells="1">
                  <from>
                    <xdr:col>4</xdr:col>
                    <xdr:colOff>69850</xdr:colOff>
                    <xdr:row>42</xdr:row>
                    <xdr:rowOff>171450</xdr:rowOff>
                  </from>
                  <to>
                    <xdr:col>5</xdr:col>
                    <xdr:colOff>298450</xdr:colOff>
                    <xdr:row>42</xdr:row>
                    <xdr:rowOff>381000</xdr:rowOff>
                  </to>
                </anchor>
              </controlPr>
            </control>
          </mc:Choice>
        </mc:AlternateContent>
        <mc:AlternateContent xmlns:mc="http://schemas.openxmlformats.org/markup-compatibility/2006">
          <mc:Choice Requires="x14">
            <control shapeId="41023" r:id="rId29" name="Check Box 63">
              <controlPr locked="0" defaultSize="0" autoFill="0" autoLine="0" autoPict="0">
                <anchor moveWithCells="1">
                  <from>
                    <xdr:col>4</xdr:col>
                    <xdr:colOff>38100</xdr:colOff>
                    <xdr:row>53</xdr:row>
                    <xdr:rowOff>133350</xdr:rowOff>
                  </from>
                  <to>
                    <xdr:col>5</xdr:col>
                    <xdr:colOff>247650</xdr:colOff>
                    <xdr:row>53</xdr:row>
                    <xdr:rowOff>342900</xdr:rowOff>
                  </to>
                </anchor>
              </controlPr>
            </control>
          </mc:Choice>
        </mc:AlternateContent>
        <mc:AlternateContent xmlns:mc="http://schemas.openxmlformats.org/markup-compatibility/2006">
          <mc:Choice Requires="x14">
            <control shapeId="41024" r:id="rId30" name="Check Box 64">
              <controlPr locked="0" defaultSize="0" autoFill="0" autoLine="0" autoPict="0">
                <anchor moveWithCells="1">
                  <from>
                    <xdr:col>4</xdr:col>
                    <xdr:colOff>38100</xdr:colOff>
                    <xdr:row>58</xdr:row>
                    <xdr:rowOff>133350</xdr:rowOff>
                  </from>
                  <to>
                    <xdr:col>5</xdr:col>
                    <xdr:colOff>247650</xdr:colOff>
                    <xdr:row>58</xdr:row>
                    <xdr:rowOff>342900</xdr:rowOff>
                  </to>
                </anchor>
              </controlPr>
            </control>
          </mc:Choice>
        </mc:AlternateContent>
        <mc:AlternateContent xmlns:mc="http://schemas.openxmlformats.org/markup-compatibility/2006">
          <mc:Choice Requires="x14">
            <control shapeId="41027" r:id="rId31" name="Check Box 67">
              <controlPr locked="0" defaultSize="0" autoFill="0" autoLine="0" autoPict="0">
                <anchor moveWithCells="1">
                  <from>
                    <xdr:col>4</xdr:col>
                    <xdr:colOff>38100</xdr:colOff>
                    <xdr:row>55</xdr:row>
                    <xdr:rowOff>133350</xdr:rowOff>
                  </from>
                  <to>
                    <xdr:col>5</xdr:col>
                    <xdr:colOff>247650</xdr:colOff>
                    <xdr:row>55</xdr:row>
                    <xdr:rowOff>342900</xdr:rowOff>
                  </to>
                </anchor>
              </controlPr>
            </control>
          </mc:Choice>
        </mc:AlternateContent>
        <mc:AlternateContent xmlns:mc="http://schemas.openxmlformats.org/markup-compatibility/2006">
          <mc:Choice Requires="x14">
            <control shapeId="41028" r:id="rId32" name="Check Box 68">
              <controlPr locked="0" defaultSize="0" autoFill="0" autoLine="0" autoPict="0">
                <anchor moveWithCells="1">
                  <from>
                    <xdr:col>4</xdr:col>
                    <xdr:colOff>38100</xdr:colOff>
                    <xdr:row>56</xdr:row>
                    <xdr:rowOff>133350</xdr:rowOff>
                  </from>
                  <to>
                    <xdr:col>5</xdr:col>
                    <xdr:colOff>247650</xdr:colOff>
                    <xdr:row>56</xdr:row>
                    <xdr:rowOff>342900</xdr:rowOff>
                  </to>
                </anchor>
              </controlPr>
            </control>
          </mc:Choice>
        </mc:AlternateContent>
        <mc:AlternateContent xmlns:mc="http://schemas.openxmlformats.org/markup-compatibility/2006">
          <mc:Choice Requires="x14">
            <control shapeId="41030" r:id="rId33" name="Check Box 70">
              <controlPr locked="0" defaultSize="0" autoFill="0" autoLine="0" autoPict="0">
                <anchor moveWithCells="1">
                  <from>
                    <xdr:col>4</xdr:col>
                    <xdr:colOff>38100</xdr:colOff>
                    <xdr:row>57</xdr:row>
                    <xdr:rowOff>133350</xdr:rowOff>
                  </from>
                  <to>
                    <xdr:col>5</xdr:col>
                    <xdr:colOff>247650</xdr:colOff>
                    <xdr:row>57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Input Sheet</vt:lpstr>
      <vt:lpstr>Submission Planner</vt:lpstr>
      <vt:lpstr>'Project Input Sheet'!Print_Area</vt:lpstr>
      <vt:lpstr>'Submission Planner'!Print_Area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rmilagre</dc:creator>
  <cp:lastModifiedBy>Bhumika Mistry</cp:lastModifiedBy>
  <cp:lastPrinted>2014-10-15T23:55:14Z</cp:lastPrinted>
  <dcterms:created xsi:type="dcterms:W3CDTF">2013-06-25T01:42:25Z</dcterms:created>
  <dcterms:modified xsi:type="dcterms:W3CDTF">2022-07-03T22:31:03Z</dcterms:modified>
</cp:coreProperties>
</file>